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Income" sheetId="1" r:id="rId1"/>
    <sheet name="Cost" sheetId="2" r:id="rId2"/>
    <sheet name="Balance" sheetId="3" r:id="rId3"/>
  </sheets>
  <definedNames>
    <definedName name="_xlnm.Print_Area" localSheetId="0">'Income'!$A$2:$P$51</definedName>
  </definedNames>
  <calcPr fullCalcOnLoad="1"/>
</workbook>
</file>

<file path=xl/sharedStrings.xml><?xml version="1.0" encoding="utf-8"?>
<sst xmlns="http://schemas.openxmlformats.org/spreadsheetml/2006/main" count="204" uniqueCount="93">
  <si>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</si>
  <si>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</si>
  <si>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</si>
  <si>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</si>
  <si>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</si>
  <si>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</si>
  <si>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</si>
  <si>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</si>
  <si>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</si>
  <si>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</si>
  <si>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</si>
  <si>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</si>
  <si>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</si>
  <si>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</si>
  <si>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</si>
  <si>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</si>
  <si>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</si>
  <si>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</si>
  <si>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</si>
  <si>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</si>
  <si>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</si>
  <si>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</si>
  <si>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</si>
  <si>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</si>
  <si>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Assumptions:</t>
  </si>
  <si>
    <t>Monthly Revenue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</si>
  <si>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</si>
  <si>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</si>
  <si>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</si>
  <si>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</si>
  <si>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</si>
  <si>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</si>
  <si>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</si>
  <si>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</si>
  <si>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</si>
  <si>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</si>
  <si>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</si>
  <si>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</si>
  <si>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Year 1</t>
  </si>
  <si>
    <t>Year 3</t>
  </si>
  <si>
    <t>Year 2</t>
  </si>
  <si>
    <t>ANNUAL TOTALS</t>
  </si>
  <si>
    <t>Monthly Net</t>
  </si>
  <si>
    <t>Staff Salaries</t>
  </si>
  <si>
    <t>Offices</t>
  </si>
  <si>
    <t>Communications</t>
  </si>
  <si>
    <t>Supplies</t>
  </si>
  <si>
    <t>Training</t>
  </si>
  <si>
    <t>Travel &amp; Living</t>
  </si>
  <si>
    <t>Advertising</t>
  </si>
  <si>
    <t>Shipping / Mailing</t>
  </si>
  <si>
    <t>Capital Depreciation</t>
  </si>
  <si>
    <t xml:space="preserve">     Capital (BALANCE)</t>
  </si>
  <si>
    <t xml:space="preserve">     Capital (NEW)</t>
  </si>
  <si>
    <t xml:space="preserve"> </t>
  </si>
  <si>
    <t>Income</t>
  </si>
  <si>
    <t>Cost</t>
  </si>
  <si>
    <t>Net</t>
  </si>
  <si>
    <t>Number of Staff thru 9mo.</t>
  </si>
  <si>
    <t>Number of Staff 10mo. thru 24 mo.</t>
  </si>
  <si>
    <t>Number of Staff 25 mo. thru 36 mo.</t>
  </si>
  <si>
    <t>Professional Services</t>
  </si>
  <si>
    <t>Direct Registrations</t>
  </si>
  <si>
    <t xml:space="preserve">    Revenue from DRs</t>
  </si>
  <si>
    <t>Indirect Reg's</t>
  </si>
  <si>
    <t>Advertising Revenue</t>
  </si>
  <si>
    <t xml:space="preserve">    Cumulative DR Regs</t>
  </si>
  <si>
    <t xml:space="preserve">    Cumulative IR Regs</t>
  </si>
  <si>
    <t>CUMULATIVE REGS</t>
  </si>
  <si>
    <t>RE-REGISTRATIONS</t>
  </si>
  <si>
    <t>Re-registration rate</t>
  </si>
  <si>
    <t>Annual</t>
  </si>
  <si>
    <t>Utilities</t>
  </si>
  <si>
    <t>Site Hosting Rate</t>
  </si>
  <si>
    <t>Hosting Price/month</t>
  </si>
  <si>
    <t>Hosting Revenue (DR)</t>
  </si>
  <si>
    <t>Staff Monthly Salaries/per (avg.)</t>
  </si>
  <si>
    <t>Price per Direct Registration (2 year)</t>
  </si>
  <si>
    <t>Price per Indirect Registration (2 year)</t>
  </si>
  <si>
    <t xml:space="preserve">    Revenue from IR</t>
  </si>
  <si>
    <t>NEW gTLD INITIAL COST PRO FORMA</t>
  </si>
  <si>
    <t>NEW gTLD INITIAL P&amp;L PRO FORMA</t>
  </si>
  <si>
    <t>Initial Capital Financing</t>
  </si>
  <si>
    <t>Undepreciated Capital</t>
  </si>
  <si>
    <t>Capital Payoff/Depreciation term</t>
  </si>
  <si>
    <t>***CONFIDENTIAL***</t>
  </si>
  <si>
    <t>NEW gTLD INITIAL INCOME PRO FORMA</t>
  </si>
  <si>
    <t>ICANN per domain assessment</t>
  </si>
  <si>
    <t>ICANN Fees</t>
  </si>
  <si>
    <t>ICANN per domain assessment and associated figures are for estimation purposes only and do not constitute a commitment of funds to ICANN</t>
  </si>
  <si>
    <t>[50 percent certainty]</t>
  </si>
  <si>
    <t>*** Pricing does not reflect potential Startup Period Special Pricing</t>
  </si>
  <si>
    <t>Staff numbers are in addition to existing Diebold resources for the project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</si>
</sst>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0000_);_(&quot;$&quot;* \(#,##0.00000\);_(&quot;$&quot;* &quot;-&quot;??_);_(@_)"/>
    <numFmt numFmtId="168" formatCode="&quot;$&quot;#,##0.00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 quotePrefix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/>
    </xf>
    <xf numFmtId="168" fontId="0" fillId="0" borderId="3" xfId="0" applyNumberFormat="1" applyBorder="1" applyAlignment="1">
      <alignment/>
    </xf>
    <xf numFmtId="164" fontId="3" fillId="0" borderId="2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0" fillId="0" borderId="2" xfId="0" applyNumberFormat="1" applyBorder="1" applyAlignment="1">
      <alignment/>
    </xf>
    <xf numFmtId="164" fontId="1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3" fontId="0" fillId="0" borderId="0" xfId="0" applyNumberFormat="1" applyAlignment="1" quotePrefix="1">
      <alignment horizontal="right"/>
    </xf>
    <xf numFmtId="164" fontId="0" fillId="0" borderId="0" xfId="17" applyNumberFormat="1" applyAlignment="1">
      <alignment/>
    </xf>
    <xf numFmtId="164" fontId="4" fillId="0" borderId="1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9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right"/>
    </xf>
    <xf numFmtId="168" fontId="0" fillId="0" borderId="0" xfId="0" applyNumberFormat="1" applyAlignment="1" quotePrefix="1">
      <alignment horizontal="right"/>
    </xf>
    <xf numFmtId="164" fontId="0" fillId="0" borderId="0" xfId="0" applyNumberFormat="1" applyFont="1" applyAlignment="1">
      <alignment horizontal="right"/>
    </xf>
    <xf numFmtId="164" fontId="1" fillId="0" borderId="0" xfId="0" applyNumberFormat="1" applyFont="1" applyAlignment="1" quotePrefix="1">
      <alignment horizontal="left"/>
    </xf>
    <xf numFmtId="164" fontId="0" fillId="0" borderId="0" xfId="0" applyNumberFormat="1" applyFont="1" applyBorder="1" applyAlignment="1">
      <alignment/>
    </xf>
    <xf numFmtId="0" fontId="7" fillId="0" borderId="0" xfId="0" applyFont="1" applyAlignment="1" quotePrefix="1">
      <alignment/>
    </xf>
    <xf numFmtId="0" fontId="8" fillId="0" borderId="0" xfId="0" applyFont="1" applyAlignment="1" quotePrefix="1">
      <alignment/>
    </xf>
    <xf numFmtId="0" fontId="9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="75" zoomScaleNormal="75" workbookViewId="0" topLeftCell="A1">
      <selection activeCell="D41" sqref="D41:N41"/>
    </sheetView>
  </sheetViews>
  <sheetFormatPr defaultColWidth="9.140625" defaultRowHeight="12.75"/>
  <cols>
    <col min="2" max="2" width="18.7109375" style="0" customWidth="1"/>
    <col min="3" max="3" width="14.7109375" style="0" customWidth="1"/>
    <col min="4" max="4" width="15.8515625" style="0" customWidth="1"/>
    <col min="5" max="13" width="14.7109375" style="0" customWidth="1"/>
    <col min="14" max="14" width="16.57421875" style="0" customWidth="1"/>
    <col min="16" max="16" width="12.28125" style="0" customWidth="1"/>
  </cols>
  <sheetData>
    <row r="1" ht="23.25">
      <c r="A1" s="37" t="s">
        <v>85</v>
      </c>
    </row>
    <row r="2" ht="15">
      <c r="A2" s="6" t="s">
        <v>86</v>
      </c>
    </row>
    <row r="3" spans="1:2" ht="15">
      <c r="A3" s="6"/>
      <c r="B3" s="36" t="s">
        <v>90</v>
      </c>
    </row>
    <row r="4" ht="15">
      <c r="A4" s="6"/>
    </row>
    <row r="5" spans="2:5" ht="12.75">
      <c r="B5" s="7" t="s">
        <v>24</v>
      </c>
      <c r="C5" s="1" t="s">
        <v>77</v>
      </c>
      <c r="E5" s="32">
        <v>10</v>
      </c>
    </row>
    <row r="6" spans="2:5" ht="12.75">
      <c r="B6" s="7"/>
      <c r="C6" s="1" t="s">
        <v>78</v>
      </c>
      <c r="E6" s="32">
        <v>10</v>
      </c>
    </row>
    <row r="7" spans="3:5" ht="12.75">
      <c r="C7" t="s">
        <v>70</v>
      </c>
      <c r="E7" s="28">
        <v>0.9</v>
      </c>
    </row>
    <row r="8" spans="3:5" ht="12.75">
      <c r="C8" s="1" t="s">
        <v>73</v>
      </c>
      <c r="E8" s="28">
        <v>0.05</v>
      </c>
    </row>
    <row r="9" spans="3:5" ht="12.75">
      <c r="C9" t="s">
        <v>74</v>
      </c>
      <c r="E9" s="13">
        <v>5</v>
      </c>
    </row>
    <row r="10" ht="12.75">
      <c r="E10" s="13"/>
    </row>
    <row r="11" spans="2:5" ht="12.75">
      <c r="B11" s="40" t="s">
        <v>91</v>
      </c>
      <c r="E11" s="13"/>
    </row>
    <row r="12" ht="12.75">
      <c r="E12" s="13"/>
    </row>
    <row r="13" ht="12.75">
      <c r="P13" s="12" t="s">
        <v>41</v>
      </c>
    </row>
    <row r="14" spans="1:14" ht="12.75">
      <c r="A14" s="7" t="s">
        <v>38</v>
      </c>
      <c r="C14" t="s">
        <v>0</v>
      </c>
      <c r="D14" s="1" t="s">
        <v>1</v>
      </c>
      <c r="E14" t="s">
        <v>2</v>
      </c>
      <c r="F14" t="s">
        <v>3</v>
      </c>
      <c r="G14" t="s">
        <v>4</v>
      </c>
      <c r="H14" t="s">
        <v>5</v>
      </c>
      <c r="I14" t="s">
        <v>6</v>
      </c>
      <c r="J14" t="s">
        <v>7</v>
      </c>
      <c r="K14" t="s">
        <v>8</v>
      </c>
      <c r="L14" t="s">
        <v>9</v>
      </c>
      <c r="M14" t="s">
        <v>10</v>
      </c>
      <c r="N14" t="s">
        <v>11</v>
      </c>
    </row>
    <row r="15" spans="2:16" ht="12.75">
      <c r="B15" t="s">
        <v>62</v>
      </c>
      <c r="C15" s="2">
        <v>110000</v>
      </c>
      <c r="D15" s="2">
        <v>75000</v>
      </c>
      <c r="E15" s="2">
        <v>50000</v>
      </c>
      <c r="F15" s="2">
        <v>40000</v>
      </c>
      <c r="G15" s="2">
        <v>40000</v>
      </c>
      <c r="H15" s="2">
        <v>40000</v>
      </c>
      <c r="I15" s="2">
        <v>40000</v>
      </c>
      <c r="J15" s="2">
        <v>40000</v>
      </c>
      <c r="K15" s="2">
        <v>40000</v>
      </c>
      <c r="L15" s="2">
        <v>40000</v>
      </c>
      <c r="M15" s="2">
        <v>40000</v>
      </c>
      <c r="N15" s="2">
        <v>40000</v>
      </c>
      <c r="P15" s="2">
        <f>SUM(C15:N15)</f>
        <v>595000</v>
      </c>
    </row>
    <row r="16" spans="2:16" ht="12.75">
      <c r="B16" t="s">
        <v>63</v>
      </c>
      <c r="C16" s="3">
        <f>C15*$E$5</f>
        <v>1100000</v>
      </c>
      <c r="D16" s="3">
        <f aca="true" t="shared" si="0" ref="D16:N16">D15*$E$5</f>
        <v>750000</v>
      </c>
      <c r="E16" s="3">
        <f t="shared" si="0"/>
        <v>500000</v>
      </c>
      <c r="F16" s="3">
        <f t="shared" si="0"/>
        <v>400000</v>
      </c>
      <c r="G16" s="3">
        <f t="shared" si="0"/>
        <v>400000</v>
      </c>
      <c r="H16" s="3">
        <f t="shared" si="0"/>
        <v>400000</v>
      </c>
      <c r="I16" s="3">
        <f t="shared" si="0"/>
        <v>400000</v>
      </c>
      <c r="J16" s="3">
        <f t="shared" si="0"/>
        <v>400000</v>
      </c>
      <c r="K16" s="3">
        <f t="shared" si="0"/>
        <v>400000</v>
      </c>
      <c r="L16" s="3">
        <f t="shared" si="0"/>
        <v>400000</v>
      </c>
      <c r="M16" s="3">
        <f t="shared" si="0"/>
        <v>400000</v>
      </c>
      <c r="N16" s="3">
        <f t="shared" si="0"/>
        <v>400000</v>
      </c>
      <c r="P16" s="3">
        <f>SUM(C16:N16)</f>
        <v>5950000</v>
      </c>
    </row>
    <row r="17" spans="2:16" ht="12.75">
      <c r="B17" s="1" t="s">
        <v>66</v>
      </c>
      <c r="C17" s="14">
        <f>C15</f>
        <v>110000</v>
      </c>
      <c r="D17" s="14">
        <f>C17+D15</f>
        <v>185000</v>
      </c>
      <c r="E17" s="14">
        <f aca="true" t="shared" si="1" ref="E17:N17">D17+E15</f>
        <v>235000</v>
      </c>
      <c r="F17" s="14">
        <f t="shared" si="1"/>
        <v>275000</v>
      </c>
      <c r="G17" s="14">
        <f t="shared" si="1"/>
        <v>315000</v>
      </c>
      <c r="H17" s="14">
        <f t="shared" si="1"/>
        <v>355000</v>
      </c>
      <c r="I17" s="14">
        <f t="shared" si="1"/>
        <v>395000</v>
      </c>
      <c r="J17" s="14">
        <f t="shared" si="1"/>
        <v>435000</v>
      </c>
      <c r="K17" s="14">
        <f t="shared" si="1"/>
        <v>475000</v>
      </c>
      <c r="L17" s="14">
        <f t="shared" si="1"/>
        <v>515000</v>
      </c>
      <c r="M17" s="14">
        <f t="shared" si="1"/>
        <v>555000</v>
      </c>
      <c r="N17" s="14">
        <f t="shared" si="1"/>
        <v>595000</v>
      </c>
      <c r="P17" s="14">
        <f>N17</f>
        <v>595000</v>
      </c>
    </row>
    <row r="18" spans="2:14" ht="12.75">
      <c r="B18" t="s">
        <v>64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</row>
    <row r="19" spans="2:16" ht="12.75">
      <c r="B19" s="1" t="s">
        <v>79</v>
      </c>
      <c r="C19" s="8">
        <f>C18*$E$6</f>
        <v>0</v>
      </c>
      <c r="D19" s="8">
        <f aca="true" t="shared" si="2" ref="D19:N19">D18*$E$6</f>
        <v>0</v>
      </c>
      <c r="E19" s="8">
        <f t="shared" si="2"/>
        <v>0</v>
      </c>
      <c r="F19" s="8">
        <f t="shared" si="2"/>
        <v>0</v>
      </c>
      <c r="G19" s="8">
        <f t="shared" si="2"/>
        <v>0</v>
      </c>
      <c r="H19" s="8">
        <f t="shared" si="2"/>
        <v>0</v>
      </c>
      <c r="I19" s="8">
        <f t="shared" si="2"/>
        <v>0</v>
      </c>
      <c r="J19" s="8">
        <f t="shared" si="2"/>
        <v>0</v>
      </c>
      <c r="K19" s="8">
        <f t="shared" si="2"/>
        <v>0</v>
      </c>
      <c r="L19" s="8">
        <f t="shared" si="2"/>
        <v>0</v>
      </c>
      <c r="M19" s="8">
        <f t="shared" si="2"/>
        <v>0</v>
      </c>
      <c r="N19" s="8">
        <f t="shared" si="2"/>
        <v>0</v>
      </c>
      <c r="P19" s="3">
        <f>SUM(C19:N19)</f>
        <v>0</v>
      </c>
    </row>
    <row r="20" spans="2:14" ht="12.75">
      <c r="B20" s="11" t="s">
        <v>67</v>
      </c>
      <c r="C20" s="27">
        <f>C18</f>
        <v>0</v>
      </c>
      <c r="D20" s="27">
        <f>C20+D18</f>
        <v>0</v>
      </c>
      <c r="E20" s="27">
        <f aca="true" t="shared" si="3" ref="E20:N20">D20+E18</f>
        <v>0</v>
      </c>
      <c r="F20" s="27">
        <f t="shared" si="3"/>
        <v>0</v>
      </c>
      <c r="G20" s="27">
        <f t="shared" si="3"/>
        <v>0</v>
      </c>
      <c r="H20" s="27">
        <f t="shared" si="3"/>
        <v>0</v>
      </c>
      <c r="I20" s="27">
        <f t="shared" si="3"/>
        <v>0</v>
      </c>
      <c r="J20" s="27">
        <f t="shared" si="3"/>
        <v>0</v>
      </c>
      <c r="K20" s="27">
        <f t="shared" si="3"/>
        <v>0</v>
      </c>
      <c r="L20" s="27">
        <f t="shared" si="3"/>
        <v>0</v>
      </c>
      <c r="M20" s="27">
        <f t="shared" si="3"/>
        <v>0</v>
      </c>
      <c r="N20" s="27">
        <f t="shared" si="3"/>
        <v>0</v>
      </c>
    </row>
    <row r="21" spans="2:16" ht="12.75">
      <c r="B21" s="11" t="s">
        <v>68</v>
      </c>
      <c r="C21" s="27">
        <f>C20+C17</f>
        <v>110000</v>
      </c>
      <c r="D21" s="27">
        <f aca="true" t="shared" si="4" ref="D21:N21">D20+D17</f>
        <v>185000</v>
      </c>
      <c r="E21" s="27">
        <f t="shared" si="4"/>
        <v>235000</v>
      </c>
      <c r="F21" s="27">
        <f t="shared" si="4"/>
        <v>275000</v>
      </c>
      <c r="G21" s="27">
        <f t="shared" si="4"/>
        <v>315000</v>
      </c>
      <c r="H21" s="27">
        <f t="shared" si="4"/>
        <v>355000</v>
      </c>
      <c r="I21" s="27">
        <f t="shared" si="4"/>
        <v>395000</v>
      </c>
      <c r="J21" s="27">
        <f t="shared" si="4"/>
        <v>435000</v>
      </c>
      <c r="K21" s="27">
        <f t="shared" si="4"/>
        <v>475000</v>
      </c>
      <c r="L21" s="27">
        <f t="shared" si="4"/>
        <v>515000</v>
      </c>
      <c r="M21" s="27">
        <f t="shared" si="4"/>
        <v>555000</v>
      </c>
      <c r="N21" s="27">
        <f t="shared" si="4"/>
        <v>595000</v>
      </c>
      <c r="P21" s="14">
        <f>N21</f>
        <v>595000</v>
      </c>
    </row>
    <row r="22" spans="2:16" ht="12.75">
      <c r="B22" s="1" t="s">
        <v>75</v>
      </c>
      <c r="C22" s="8">
        <f>C17*$E$8*$E$9</f>
        <v>27500</v>
      </c>
      <c r="D22" s="8">
        <f aca="true" t="shared" si="5" ref="D22:N22">D17*$E$8*$E$9</f>
        <v>46250</v>
      </c>
      <c r="E22" s="8">
        <f t="shared" si="5"/>
        <v>58750</v>
      </c>
      <c r="F22" s="8">
        <f t="shared" si="5"/>
        <v>68750</v>
      </c>
      <c r="G22" s="8">
        <f t="shared" si="5"/>
        <v>78750</v>
      </c>
      <c r="H22" s="8">
        <f t="shared" si="5"/>
        <v>88750</v>
      </c>
      <c r="I22" s="8">
        <f t="shared" si="5"/>
        <v>98750</v>
      </c>
      <c r="J22" s="8">
        <f t="shared" si="5"/>
        <v>108750</v>
      </c>
      <c r="K22" s="8">
        <f t="shared" si="5"/>
        <v>118750</v>
      </c>
      <c r="L22" s="8">
        <f t="shared" si="5"/>
        <v>128750</v>
      </c>
      <c r="M22" s="8">
        <f t="shared" si="5"/>
        <v>138750</v>
      </c>
      <c r="N22" s="8">
        <f t="shared" si="5"/>
        <v>148750</v>
      </c>
      <c r="P22" s="14"/>
    </row>
    <row r="23" spans="2:14" ht="12.75">
      <c r="B23" s="11" t="s">
        <v>65</v>
      </c>
      <c r="C23" s="3">
        <v>3000</v>
      </c>
      <c r="D23" s="3">
        <v>3000</v>
      </c>
      <c r="E23" s="3">
        <v>3000</v>
      </c>
      <c r="F23" s="3">
        <v>3000</v>
      </c>
      <c r="G23" s="3">
        <v>3000</v>
      </c>
      <c r="H23" s="3">
        <v>3000</v>
      </c>
      <c r="I23" s="3">
        <v>6000</v>
      </c>
      <c r="J23" s="3">
        <v>6000</v>
      </c>
      <c r="K23" s="3">
        <v>6000</v>
      </c>
      <c r="L23" s="3">
        <v>6000</v>
      </c>
      <c r="M23" s="3">
        <v>6000</v>
      </c>
      <c r="N23" s="3">
        <v>6000</v>
      </c>
    </row>
    <row r="24" spans="2:16" ht="13.5" thickBot="1">
      <c r="B24" s="4" t="s">
        <v>25</v>
      </c>
      <c r="C24" s="26">
        <f>C16+C19+C23</f>
        <v>1103000</v>
      </c>
      <c r="D24" s="26">
        <f aca="true" t="shared" si="6" ref="D24:N24">D16+D19+D23</f>
        <v>753000</v>
      </c>
      <c r="E24" s="26">
        <f t="shared" si="6"/>
        <v>503000</v>
      </c>
      <c r="F24" s="26">
        <f t="shared" si="6"/>
        <v>403000</v>
      </c>
      <c r="G24" s="26">
        <f t="shared" si="6"/>
        <v>403000</v>
      </c>
      <c r="H24" s="26">
        <f t="shared" si="6"/>
        <v>403000</v>
      </c>
      <c r="I24" s="26">
        <f t="shared" si="6"/>
        <v>406000</v>
      </c>
      <c r="J24" s="26">
        <f t="shared" si="6"/>
        <v>406000</v>
      </c>
      <c r="K24" s="26">
        <f t="shared" si="6"/>
        <v>406000</v>
      </c>
      <c r="L24" s="26">
        <f t="shared" si="6"/>
        <v>406000</v>
      </c>
      <c r="M24" s="26">
        <f t="shared" si="6"/>
        <v>406000</v>
      </c>
      <c r="N24" s="26">
        <f t="shared" si="6"/>
        <v>406000</v>
      </c>
      <c r="P24" s="3">
        <f>SUM(C24:N24)</f>
        <v>6004000</v>
      </c>
    </row>
    <row r="25" spans="2:16" ht="12.75"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P25" s="3"/>
    </row>
    <row r="27" spans="1:14" ht="12.75">
      <c r="A27" s="5" t="s">
        <v>40</v>
      </c>
      <c r="C27" s="1" t="s">
        <v>12</v>
      </c>
      <c r="D27" s="1" t="s">
        <v>13</v>
      </c>
      <c r="E27" s="1" t="s">
        <v>14</v>
      </c>
      <c r="F27" s="1" t="s">
        <v>15</v>
      </c>
      <c r="G27" s="1" t="s">
        <v>16</v>
      </c>
      <c r="H27" s="1" t="s">
        <v>17</v>
      </c>
      <c r="I27" s="1" t="s">
        <v>18</v>
      </c>
      <c r="J27" s="1" t="s">
        <v>19</v>
      </c>
      <c r="K27" s="1" t="s">
        <v>20</v>
      </c>
      <c r="L27" s="1" t="s">
        <v>21</v>
      </c>
      <c r="M27" s="1" t="s">
        <v>22</v>
      </c>
      <c r="N27" s="1" t="s">
        <v>23</v>
      </c>
    </row>
    <row r="28" spans="2:16" ht="12.75">
      <c r="B28" t="s">
        <v>62</v>
      </c>
      <c r="C28" s="2">
        <v>40000</v>
      </c>
      <c r="D28" s="2">
        <v>40000</v>
      </c>
      <c r="E28" s="2">
        <v>40000</v>
      </c>
      <c r="F28" s="2">
        <v>40000</v>
      </c>
      <c r="G28" s="2">
        <v>40000</v>
      </c>
      <c r="H28" s="2">
        <v>40000</v>
      </c>
      <c r="I28" s="2">
        <v>40000</v>
      </c>
      <c r="J28" s="2">
        <v>40000</v>
      </c>
      <c r="K28" s="2">
        <v>40000</v>
      </c>
      <c r="L28" s="2">
        <v>40000</v>
      </c>
      <c r="M28" s="2">
        <v>40000</v>
      </c>
      <c r="N28" s="2">
        <v>40000</v>
      </c>
      <c r="P28" s="2">
        <f>SUM(C28:N28)</f>
        <v>480000</v>
      </c>
    </row>
    <row r="29" spans="2:16" ht="12.75">
      <c r="B29" t="s">
        <v>63</v>
      </c>
      <c r="C29" s="3">
        <f aca="true" t="shared" si="7" ref="C29:N29">C28*$E$5</f>
        <v>400000</v>
      </c>
      <c r="D29" s="3">
        <f t="shared" si="7"/>
        <v>400000</v>
      </c>
      <c r="E29" s="3">
        <f t="shared" si="7"/>
        <v>400000</v>
      </c>
      <c r="F29" s="3">
        <f t="shared" si="7"/>
        <v>400000</v>
      </c>
      <c r="G29" s="3">
        <f t="shared" si="7"/>
        <v>400000</v>
      </c>
      <c r="H29" s="3">
        <f t="shared" si="7"/>
        <v>400000</v>
      </c>
      <c r="I29" s="3">
        <f t="shared" si="7"/>
        <v>400000</v>
      </c>
      <c r="J29" s="3">
        <f t="shared" si="7"/>
        <v>400000</v>
      </c>
      <c r="K29" s="3">
        <f t="shared" si="7"/>
        <v>400000</v>
      </c>
      <c r="L29" s="3">
        <f t="shared" si="7"/>
        <v>400000</v>
      </c>
      <c r="M29" s="3">
        <f t="shared" si="7"/>
        <v>400000</v>
      </c>
      <c r="N29" s="3">
        <f t="shared" si="7"/>
        <v>400000</v>
      </c>
      <c r="P29" s="3">
        <f>SUM(C29:N29)</f>
        <v>4800000</v>
      </c>
    </row>
    <row r="30" spans="2:16" ht="12.75">
      <c r="B30" s="1" t="s">
        <v>66</v>
      </c>
      <c r="C30" s="14">
        <f>N17+C28</f>
        <v>635000</v>
      </c>
      <c r="D30" s="14">
        <f>C30+D28</f>
        <v>675000</v>
      </c>
      <c r="E30" s="14">
        <f aca="true" t="shared" si="8" ref="E30:N30">D30+E28</f>
        <v>715000</v>
      </c>
      <c r="F30" s="14">
        <f t="shared" si="8"/>
        <v>755000</v>
      </c>
      <c r="G30" s="14">
        <f t="shared" si="8"/>
        <v>795000</v>
      </c>
      <c r="H30" s="14">
        <f t="shared" si="8"/>
        <v>835000</v>
      </c>
      <c r="I30" s="14">
        <f t="shared" si="8"/>
        <v>875000</v>
      </c>
      <c r="J30" s="14">
        <f t="shared" si="8"/>
        <v>915000</v>
      </c>
      <c r="K30" s="14">
        <f t="shared" si="8"/>
        <v>955000</v>
      </c>
      <c r="L30" s="14">
        <f t="shared" si="8"/>
        <v>995000</v>
      </c>
      <c r="M30" s="14">
        <f t="shared" si="8"/>
        <v>1035000</v>
      </c>
      <c r="N30" s="14">
        <f t="shared" si="8"/>
        <v>1075000</v>
      </c>
      <c r="P30" s="14">
        <f>N30</f>
        <v>1075000</v>
      </c>
    </row>
    <row r="31" spans="2:14" ht="12.75">
      <c r="B31" t="s">
        <v>64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</row>
    <row r="32" spans="2:16" ht="12.75">
      <c r="B32" s="1" t="s">
        <v>79</v>
      </c>
      <c r="C32" s="8">
        <f aca="true" t="shared" si="9" ref="C32:N32">C31*$E$6</f>
        <v>0</v>
      </c>
      <c r="D32" s="8">
        <f t="shared" si="9"/>
        <v>0</v>
      </c>
      <c r="E32" s="8">
        <f t="shared" si="9"/>
        <v>0</v>
      </c>
      <c r="F32" s="8">
        <f t="shared" si="9"/>
        <v>0</v>
      </c>
      <c r="G32" s="8">
        <f t="shared" si="9"/>
        <v>0</v>
      </c>
      <c r="H32" s="8">
        <f t="shared" si="9"/>
        <v>0</v>
      </c>
      <c r="I32" s="8">
        <f t="shared" si="9"/>
        <v>0</v>
      </c>
      <c r="J32" s="8">
        <f t="shared" si="9"/>
        <v>0</v>
      </c>
      <c r="K32" s="8">
        <f t="shared" si="9"/>
        <v>0</v>
      </c>
      <c r="L32" s="8">
        <f t="shared" si="9"/>
        <v>0</v>
      </c>
      <c r="M32" s="8">
        <f t="shared" si="9"/>
        <v>0</v>
      </c>
      <c r="N32" s="8">
        <f t="shared" si="9"/>
        <v>0</v>
      </c>
      <c r="P32" s="3">
        <f>SUM(C32:N32)</f>
        <v>0</v>
      </c>
    </row>
    <row r="33" spans="2:14" ht="12.75">
      <c r="B33" s="11" t="s">
        <v>67</v>
      </c>
      <c r="C33" s="27">
        <f>N20+C31</f>
        <v>0</v>
      </c>
      <c r="D33" s="27">
        <f>C33+D31</f>
        <v>0</v>
      </c>
      <c r="E33" s="27">
        <f aca="true" t="shared" si="10" ref="E33:N33">D33+E31</f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0</v>
      </c>
      <c r="K33" s="27">
        <f t="shared" si="10"/>
        <v>0</v>
      </c>
      <c r="L33" s="27">
        <f t="shared" si="10"/>
        <v>0</v>
      </c>
      <c r="M33" s="27">
        <f t="shared" si="10"/>
        <v>0</v>
      </c>
      <c r="N33" s="27">
        <f t="shared" si="10"/>
        <v>0</v>
      </c>
    </row>
    <row r="34" spans="2:16" ht="12.75">
      <c r="B34" s="11" t="s">
        <v>68</v>
      </c>
      <c r="C34" s="27">
        <f aca="true" t="shared" si="11" ref="C34:N34">C33+C30</f>
        <v>635000</v>
      </c>
      <c r="D34" s="27">
        <f t="shared" si="11"/>
        <v>675000</v>
      </c>
      <c r="E34" s="27">
        <f t="shared" si="11"/>
        <v>715000</v>
      </c>
      <c r="F34" s="27">
        <f t="shared" si="11"/>
        <v>755000</v>
      </c>
      <c r="G34" s="27">
        <f t="shared" si="11"/>
        <v>795000</v>
      </c>
      <c r="H34" s="27">
        <f t="shared" si="11"/>
        <v>835000</v>
      </c>
      <c r="I34" s="27">
        <f t="shared" si="11"/>
        <v>875000</v>
      </c>
      <c r="J34" s="27">
        <f t="shared" si="11"/>
        <v>915000</v>
      </c>
      <c r="K34" s="27">
        <f t="shared" si="11"/>
        <v>955000</v>
      </c>
      <c r="L34" s="27">
        <f t="shared" si="11"/>
        <v>995000</v>
      </c>
      <c r="M34" s="27">
        <f t="shared" si="11"/>
        <v>1035000</v>
      </c>
      <c r="N34" s="27">
        <f t="shared" si="11"/>
        <v>1075000</v>
      </c>
      <c r="P34" s="14">
        <f>N34</f>
        <v>1075000</v>
      </c>
    </row>
    <row r="35" spans="2:16" ht="12.75">
      <c r="B35" s="1" t="s">
        <v>75</v>
      </c>
      <c r="C35" s="8">
        <f>C30*$E$8*$E$9</f>
        <v>158750</v>
      </c>
      <c r="D35" s="8">
        <f aca="true" t="shared" si="12" ref="D35:N35">D30*$E$8*$E$9</f>
        <v>168750</v>
      </c>
      <c r="E35" s="8">
        <f t="shared" si="12"/>
        <v>178750</v>
      </c>
      <c r="F35" s="8">
        <f t="shared" si="12"/>
        <v>188750</v>
      </c>
      <c r="G35" s="8">
        <f t="shared" si="12"/>
        <v>198750</v>
      </c>
      <c r="H35" s="8">
        <f t="shared" si="12"/>
        <v>208750</v>
      </c>
      <c r="I35" s="8">
        <f t="shared" si="12"/>
        <v>218750</v>
      </c>
      <c r="J35" s="8">
        <f t="shared" si="12"/>
        <v>228750</v>
      </c>
      <c r="K35" s="8">
        <f t="shared" si="12"/>
        <v>238750</v>
      </c>
      <c r="L35" s="8">
        <f t="shared" si="12"/>
        <v>248750</v>
      </c>
      <c r="M35" s="8">
        <f t="shared" si="12"/>
        <v>258750</v>
      </c>
      <c r="N35" s="8">
        <f t="shared" si="12"/>
        <v>268750</v>
      </c>
      <c r="P35" s="14"/>
    </row>
    <row r="36" spans="2:14" ht="12.75">
      <c r="B36" s="11" t="s">
        <v>65</v>
      </c>
      <c r="C36" s="3">
        <v>3000</v>
      </c>
      <c r="D36" s="3">
        <v>3000</v>
      </c>
      <c r="E36" s="3">
        <v>3000</v>
      </c>
      <c r="F36" s="3">
        <v>3000</v>
      </c>
      <c r="G36" s="3">
        <v>3000</v>
      </c>
      <c r="H36" s="3">
        <v>3000</v>
      </c>
      <c r="I36" s="3">
        <v>6000</v>
      </c>
      <c r="J36" s="3">
        <v>6000</v>
      </c>
      <c r="K36" s="3">
        <v>6000</v>
      </c>
      <c r="L36" s="3">
        <v>6000</v>
      </c>
      <c r="M36" s="3">
        <v>6000</v>
      </c>
      <c r="N36" s="3">
        <v>6000</v>
      </c>
    </row>
    <row r="37" spans="2:16" ht="13.5" thickBot="1">
      <c r="B37" s="4" t="s">
        <v>25</v>
      </c>
      <c r="C37" s="26">
        <f aca="true" t="shared" si="13" ref="C37:N37">C29+C32+C36</f>
        <v>403000</v>
      </c>
      <c r="D37" s="26">
        <f t="shared" si="13"/>
        <v>403000</v>
      </c>
      <c r="E37" s="26">
        <f t="shared" si="13"/>
        <v>403000</v>
      </c>
      <c r="F37" s="26">
        <f t="shared" si="13"/>
        <v>403000</v>
      </c>
      <c r="G37" s="26">
        <f t="shared" si="13"/>
        <v>403000</v>
      </c>
      <c r="H37" s="26">
        <f t="shared" si="13"/>
        <v>403000</v>
      </c>
      <c r="I37" s="26">
        <f t="shared" si="13"/>
        <v>406000</v>
      </c>
      <c r="J37" s="26">
        <f t="shared" si="13"/>
        <v>406000</v>
      </c>
      <c r="K37" s="26">
        <f t="shared" si="13"/>
        <v>406000</v>
      </c>
      <c r="L37" s="26">
        <f t="shared" si="13"/>
        <v>406000</v>
      </c>
      <c r="M37" s="26">
        <f t="shared" si="13"/>
        <v>406000</v>
      </c>
      <c r="N37" s="26">
        <f t="shared" si="13"/>
        <v>406000</v>
      </c>
      <c r="P37" s="3">
        <f>SUM(C37:N37)</f>
        <v>4854000</v>
      </c>
    </row>
    <row r="38" spans="3:14" s="9" customFormat="1" ht="12.75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40" spans="1:14" ht="12.75">
      <c r="A40" s="5" t="s">
        <v>39</v>
      </c>
      <c r="C40" s="1" t="s">
        <v>26</v>
      </c>
      <c r="D40" s="1" t="s">
        <v>27</v>
      </c>
      <c r="E40" s="1" t="s">
        <v>28</v>
      </c>
      <c r="F40" s="1" t="s">
        <v>29</v>
      </c>
      <c r="G40" s="1" t="s">
        <v>30</v>
      </c>
      <c r="H40" s="1" t="s">
        <v>31</v>
      </c>
      <c r="I40" s="1" t="s">
        <v>32</v>
      </c>
      <c r="J40" s="1" t="s">
        <v>33</v>
      </c>
      <c r="K40" s="1" t="s">
        <v>34</v>
      </c>
      <c r="L40" s="1" t="s">
        <v>35</v>
      </c>
      <c r="M40" s="1" t="s">
        <v>36</v>
      </c>
      <c r="N40" s="1" t="s">
        <v>37</v>
      </c>
    </row>
    <row r="41" spans="2:16" ht="12.75">
      <c r="B41" t="s">
        <v>62</v>
      </c>
      <c r="C41" s="2">
        <v>35000</v>
      </c>
      <c r="D41" s="2">
        <v>35000</v>
      </c>
      <c r="E41" s="2">
        <v>35000</v>
      </c>
      <c r="F41" s="2">
        <v>35000</v>
      </c>
      <c r="G41" s="2">
        <v>35000</v>
      </c>
      <c r="H41" s="2">
        <v>35000</v>
      </c>
      <c r="I41" s="2">
        <v>35000</v>
      </c>
      <c r="J41" s="2">
        <v>35000</v>
      </c>
      <c r="K41" s="2">
        <v>35000</v>
      </c>
      <c r="L41" s="2">
        <v>35000</v>
      </c>
      <c r="M41" s="2">
        <v>35000</v>
      </c>
      <c r="N41" s="2">
        <v>35000</v>
      </c>
      <c r="P41" s="2">
        <f>SUM(C41:N41)</f>
        <v>420000</v>
      </c>
    </row>
    <row r="42" spans="2:16" ht="12.75">
      <c r="B42" t="s">
        <v>63</v>
      </c>
      <c r="C42" s="3">
        <f aca="true" t="shared" si="14" ref="C42:N42">C41*$E$5</f>
        <v>350000</v>
      </c>
      <c r="D42" s="3">
        <f t="shared" si="14"/>
        <v>350000</v>
      </c>
      <c r="E42" s="3">
        <f t="shared" si="14"/>
        <v>350000</v>
      </c>
      <c r="F42" s="3">
        <f t="shared" si="14"/>
        <v>350000</v>
      </c>
      <c r="G42" s="3">
        <f t="shared" si="14"/>
        <v>350000</v>
      </c>
      <c r="H42" s="3">
        <f t="shared" si="14"/>
        <v>350000</v>
      </c>
      <c r="I42" s="3">
        <f t="shared" si="14"/>
        <v>350000</v>
      </c>
      <c r="J42" s="3">
        <f t="shared" si="14"/>
        <v>350000</v>
      </c>
      <c r="K42" s="3">
        <f t="shared" si="14"/>
        <v>350000</v>
      </c>
      <c r="L42" s="3">
        <f t="shared" si="14"/>
        <v>350000</v>
      </c>
      <c r="M42" s="3">
        <f t="shared" si="14"/>
        <v>350000</v>
      </c>
      <c r="N42" s="3">
        <f t="shared" si="14"/>
        <v>350000</v>
      </c>
      <c r="P42" s="3">
        <f>SUM(C42:N42)</f>
        <v>4200000</v>
      </c>
    </row>
    <row r="43" spans="2:16" ht="12.75">
      <c r="B43" s="1" t="s">
        <v>66</v>
      </c>
      <c r="C43" s="14">
        <f>N30+C41</f>
        <v>1110000</v>
      </c>
      <c r="D43" s="14">
        <f>C43+D41</f>
        <v>1145000</v>
      </c>
      <c r="E43" s="14">
        <f aca="true" t="shared" si="15" ref="E43:N43">D43+E41</f>
        <v>1180000</v>
      </c>
      <c r="F43" s="14">
        <f t="shared" si="15"/>
        <v>1215000</v>
      </c>
      <c r="G43" s="14">
        <f t="shared" si="15"/>
        <v>1250000</v>
      </c>
      <c r="H43" s="14">
        <f t="shared" si="15"/>
        <v>1285000</v>
      </c>
      <c r="I43" s="14">
        <f t="shared" si="15"/>
        <v>1320000</v>
      </c>
      <c r="J43" s="14">
        <f t="shared" si="15"/>
        <v>1355000</v>
      </c>
      <c r="K43" s="14">
        <f t="shared" si="15"/>
        <v>1390000</v>
      </c>
      <c r="L43" s="14">
        <f t="shared" si="15"/>
        <v>1425000</v>
      </c>
      <c r="M43" s="14">
        <f t="shared" si="15"/>
        <v>1460000</v>
      </c>
      <c r="N43" s="14">
        <f t="shared" si="15"/>
        <v>1495000</v>
      </c>
      <c r="P43" s="14">
        <f>N43</f>
        <v>1495000</v>
      </c>
    </row>
    <row r="44" spans="2:14" ht="12.75">
      <c r="B44" t="s">
        <v>64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</row>
    <row r="45" spans="2:16" ht="12.75">
      <c r="B45" s="1" t="s">
        <v>79</v>
      </c>
      <c r="C45" s="8">
        <f aca="true" t="shared" si="16" ref="C45:N45">C44*$E$6</f>
        <v>0</v>
      </c>
      <c r="D45" s="8">
        <f t="shared" si="16"/>
        <v>0</v>
      </c>
      <c r="E45" s="8">
        <f t="shared" si="16"/>
        <v>0</v>
      </c>
      <c r="F45" s="8">
        <f t="shared" si="16"/>
        <v>0</v>
      </c>
      <c r="G45" s="8">
        <f t="shared" si="16"/>
        <v>0</v>
      </c>
      <c r="H45" s="8">
        <f t="shared" si="16"/>
        <v>0</v>
      </c>
      <c r="I45" s="8">
        <f t="shared" si="16"/>
        <v>0</v>
      </c>
      <c r="J45" s="8">
        <f t="shared" si="16"/>
        <v>0</v>
      </c>
      <c r="K45" s="8">
        <f t="shared" si="16"/>
        <v>0</v>
      </c>
      <c r="L45" s="8">
        <f t="shared" si="16"/>
        <v>0</v>
      </c>
      <c r="M45" s="8">
        <f t="shared" si="16"/>
        <v>0</v>
      </c>
      <c r="N45" s="8">
        <f t="shared" si="16"/>
        <v>0</v>
      </c>
      <c r="P45" s="3">
        <f>SUM(C45:N45)</f>
        <v>0</v>
      </c>
    </row>
    <row r="46" spans="2:14" ht="12.75">
      <c r="B46" s="11" t="s">
        <v>67</v>
      </c>
      <c r="C46" s="27">
        <f>N33+C44</f>
        <v>0</v>
      </c>
      <c r="D46" s="27">
        <f>C46+D44</f>
        <v>0</v>
      </c>
      <c r="E46" s="27">
        <f aca="true" t="shared" si="17" ref="E46:N46">D46+E44</f>
        <v>0</v>
      </c>
      <c r="F46" s="27">
        <f t="shared" si="17"/>
        <v>0</v>
      </c>
      <c r="G46" s="27">
        <f t="shared" si="17"/>
        <v>0</v>
      </c>
      <c r="H46" s="27">
        <f t="shared" si="17"/>
        <v>0</v>
      </c>
      <c r="I46" s="27">
        <f t="shared" si="17"/>
        <v>0</v>
      </c>
      <c r="J46" s="27">
        <f t="shared" si="17"/>
        <v>0</v>
      </c>
      <c r="K46" s="27">
        <f t="shared" si="17"/>
        <v>0</v>
      </c>
      <c r="L46" s="27">
        <f t="shared" si="17"/>
        <v>0</v>
      </c>
      <c r="M46" s="27">
        <f t="shared" si="17"/>
        <v>0</v>
      </c>
      <c r="N46" s="27">
        <f t="shared" si="17"/>
        <v>0</v>
      </c>
    </row>
    <row r="47" spans="2:16" ht="12.75">
      <c r="B47" s="11" t="s">
        <v>68</v>
      </c>
      <c r="C47" s="27">
        <f aca="true" t="shared" si="18" ref="C47:N47">C46+C43</f>
        <v>1110000</v>
      </c>
      <c r="D47" s="27">
        <f t="shared" si="18"/>
        <v>1145000</v>
      </c>
      <c r="E47" s="27">
        <f t="shared" si="18"/>
        <v>1180000</v>
      </c>
      <c r="F47" s="27">
        <f t="shared" si="18"/>
        <v>1215000</v>
      </c>
      <c r="G47" s="27">
        <f t="shared" si="18"/>
        <v>1250000</v>
      </c>
      <c r="H47" s="27">
        <f t="shared" si="18"/>
        <v>1285000</v>
      </c>
      <c r="I47" s="27">
        <f t="shared" si="18"/>
        <v>1320000</v>
      </c>
      <c r="J47" s="27">
        <f t="shared" si="18"/>
        <v>1355000</v>
      </c>
      <c r="K47" s="27">
        <f t="shared" si="18"/>
        <v>1390000</v>
      </c>
      <c r="L47" s="27">
        <f t="shared" si="18"/>
        <v>1425000</v>
      </c>
      <c r="M47" s="27">
        <f t="shared" si="18"/>
        <v>1460000</v>
      </c>
      <c r="N47" s="27">
        <f t="shared" si="18"/>
        <v>1495000</v>
      </c>
      <c r="P47" s="14">
        <f>N47</f>
        <v>1495000</v>
      </c>
    </row>
    <row r="48" spans="2:16" ht="12.75">
      <c r="B48" s="30" t="s">
        <v>69</v>
      </c>
      <c r="C48" s="31">
        <f>C24*$E$7</f>
        <v>992700</v>
      </c>
      <c r="D48" s="31">
        <f aca="true" t="shared" si="19" ref="D48:N48">D24*$E$7</f>
        <v>677700</v>
      </c>
      <c r="E48" s="31">
        <f t="shared" si="19"/>
        <v>452700</v>
      </c>
      <c r="F48" s="31">
        <f t="shared" si="19"/>
        <v>362700</v>
      </c>
      <c r="G48" s="31">
        <f t="shared" si="19"/>
        <v>362700</v>
      </c>
      <c r="H48" s="31">
        <f t="shared" si="19"/>
        <v>362700</v>
      </c>
      <c r="I48" s="31">
        <f t="shared" si="19"/>
        <v>365400</v>
      </c>
      <c r="J48" s="31">
        <f t="shared" si="19"/>
        <v>365400</v>
      </c>
      <c r="K48" s="31">
        <f t="shared" si="19"/>
        <v>365400</v>
      </c>
      <c r="L48" s="31">
        <f t="shared" si="19"/>
        <v>365400</v>
      </c>
      <c r="M48" s="31">
        <f t="shared" si="19"/>
        <v>365400</v>
      </c>
      <c r="N48" s="31">
        <f t="shared" si="19"/>
        <v>365400</v>
      </c>
      <c r="P48" s="14"/>
    </row>
    <row r="49" spans="2:16" ht="12.75">
      <c r="B49" s="1" t="s">
        <v>75</v>
      </c>
      <c r="C49" s="33">
        <f>C43*$E$8*$E$9</f>
        <v>277500</v>
      </c>
      <c r="D49" s="33">
        <f aca="true" t="shared" si="20" ref="D49:N49">D43*$E$8*$E$9</f>
        <v>286250</v>
      </c>
      <c r="E49" s="33">
        <f t="shared" si="20"/>
        <v>295000</v>
      </c>
      <c r="F49" s="33">
        <f t="shared" si="20"/>
        <v>303750</v>
      </c>
      <c r="G49" s="33">
        <f t="shared" si="20"/>
        <v>312500</v>
      </c>
      <c r="H49" s="33">
        <f t="shared" si="20"/>
        <v>321250</v>
      </c>
      <c r="I49" s="33">
        <f t="shared" si="20"/>
        <v>330000</v>
      </c>
      <c r="J49" s="33">
        <f t="shared" si="20"/>
        <v>338750</v>
      </c>
      <c r="K49" s="33">
        <f t="shared" si="20"/>
        <v>347500</v>
      </c>
      <c r="L49" s="33">
        <f t="shared" si="20"/>
        <v>356250</v>
      </c>
      <c r="M49" s="33">
        <f t="shared" si="20"/>
        <v>365000</v>
      </c>
      <c r="N49" s="33">
        <f t="shared" si="20"/>
        <v>373750</v>
      </c>
      <c r="P49" s="14"/>
    </row>
    <row r="50" spans="2:14" ht="12.75">
      <c r="B50" s="11" t="s">
        <v>65</v>
      </c>
      <c r="C50" s="3">
        <v>3000</v>
      </c>
      <c r="D50" s="3">
        <v>3000</v>
      </c>
      <c r="E50" s="3">
        <v>3000</v>
      </c>
      <c r="F50" s="3">
        <v>3000</v>
      </c>
      <c r="G50" s="3">
        <v>3000</v>
      </c>
      <c r="H50" s="3">
        <v>3000</v>
      </c>
      <c r="I50" s="3">
        <v>6000</v>
      </c>
      <c r="J50" s="3">
        <v>6000</v>
      </c>
      <c r="K50" s="3">
        <v>6000</v>
      </c>
      <c r="L50" s="3">
        <v>6000</v>
      </c>
      <c r="M50" s="3">
        <v>6000</v>
      </c>
      <c r="N50" s="3">
        <v>6000</v>
      </c>
    </row>
    <row r="51" spans="2:16" ht="13.5" thickBot="1">
      <c r="B51" s="4" t="s">
        <v>25</v>
      </c>
      <c r="C51" s="26">
        <f>C42+C45+C50+C48</f>
        <v>1345700</v>
      </c>
      <c r="D51" s="26">
        <f aca="true" t="shared" si="21" ref="D51:N51">D42+D45+D50+D48</f>
        <v>1030700</v>
      </c>
      <c r="E51" s="26">
        <f t="shared" si="21"/>
        <v>805700</v>
      </c>
      <c r="F51" s="26">
        <f t="shared" si="21"/>
        <v>715700</v>
      </c>
      <c r="G51" s="26">
        <f t="shared" si="21"/>
        <v>715700</v>
      </c>
      <c r="H51" s="26">
        <f t="shared" si="21"/>
        <v>715700</v>
      </c>
      <c r="I51" s="26">
        <f t="shared" si="21"/>
        <v>721400</v>
      </c>
      <c r="J51" s="26">
        <f t="shared" si="21"/>
        <v>721400</v>
      </c>
      <c r="K51" s="26">
        <f t="shared" si="21"/>
        <v>721400</v>
      </c>
      <c r="L51" s="26">
        <f t="shared" si="21"/>
        <v>721400</v>
      </c>
      <c r="M51" s="26">
        <f t="shared" si="21"/>
        <v>721400</v>
      </c>
      <c r="N51" s="26">
        <f t="shared" si="21"/>
        <v>721400</v>
      </c>
      <c r="P51" s="3">
        <f>SUM(C51:N51)</f>
        <v>9657600</v>
      </c>
    </row>
    <row r="52" spans="3:14" s="9" customFormat="1" ht="12.75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3:14" s="9" customFormat="1" ht="12.75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</sheetData>
  <printOptions/>
  <pageMargins left="0.25" right="0.25" top="1.09" bottom="0.25" header="0" footer="0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2"/>
  <sheetViews>
    <sheetView zoomScale="75" zoomScaleNormal="75" workbookViewId="0" topLeftCell="A57">
      <selection activeCell="C30" sqref="C30"/>
    </sheetView>
  </sheetViews>
  <sheetFormatPr defaultColWidth="9.140625" defaultRowHeight="12.75"/>
  <cols>
    <col min="2" max="2" width="19.421875" style="0" customWidth="1"/>
    <col min="3" max="14" width="14.7109375" style="0" customWidth="1"/>
    <col min="16" max="16" width="13.7109375" style="0" customWidth="1"/>
  </cols>
  <sheetData>
    <row r="1" ht="23.25">
      <c r="A1" s="37" t="s">
        <v>85</v>
      </c>
    </row>
    <row r="2" spans="1:5" ht="15">
      <c r="A2" s="6" t="s">
        <v>80</v>
      </c>
      <c r="E2" s="36" t="s">
        <v>90</v>
      </c>
    </row>
    <row r="3" ht="15">
      <c r="A3" s="6"/>
    </row>
    <row r="4" spans="2:7" ht="12.75">
      <c r="B4" s="7" t="s">
        <v>24</v>
      </c>
      <c r="C4" s="1" t="s">
        <v>58</v>
      </c>
      <c r="E4" s="24">
        <v>8</v>
      </c>
      <c r="G4" t="s">
        <v>92</v>
      </c>
    </row>
    <row r="5" spans="2:5" ht="12.75">
      <c r="B5" s="7"/>
      <c r="C5" s="1" t="s">
        <v>59</v>
      </c>
      <c r="E5" s="24">
        <v>10</v>
      </c>
    </row>
    <row r="6" spans="2:5" ht="12.75">
      <c r="B6" s="7"/>
      <c r="C6" s="1" t="s">
        <v>60</v>
      </c>
      <c r="E6" s="24">
        <v>12</v>
      </c>
    </row>
    <row r="7" spans="2:5" ht="12.75">
      <c r="B7" s="7"/>
      <c r="C7" s="1" t="s">
        <v>76</v>
      </c>
      <c r="E7" s="25">
        <v>5000</v>
      </c>
    </row>
    <row r="8" spans="2:5" ht="12.75">
      <c r="B8" s="7"/>
      <c r="C8" s="1" t="s">
        <v>82</v>
      </c>
      <c r="E8" s="25">
        <v>350000</v>
      </c>
    </row>
    <row r="9" spans="3:5" ht="12.75">
      <c r="C9" s="11" t="s">
        <v>84</v>
      </c>
      <c r="E9">
        <v>12</v>
      </c>
    </row>
    <row r="10" spans="3:5" ht="12.75">
      <c r="C10" s="11" t="s">
        <v>87</v>
      </c>
      <c r="E10" s="13">
        <v>0.25</v>
      </c>
    </row>
    <row r="11" ht="12.75">
      <c r="C11" s="1"/>
    </row>
    <row r="12" ht="12.75">
      <c r="C12" s="38" t="s">
        <v>89</v>
      </c>
    </row>
    <row r="14" ht="12.75">
      <c r="P14" s="12" t="s">
        <v>41</v>
      </c>
    </row>
    <row r="15" spans="1:14" ht="12.75">
      <c r="A15" s="7" t="s">
        <v>38</v>
      </c>
      <c r="C15" t="s">
        <v>0</v>
      </c>
      <c r="D15" s="1" t="s">
        <v>1</v>
      </c>
      <c r="E15" t="s">
        <v>2</v>
      </c>
      <c r="F15" t="s">
        <v>3</v>
      </c>
      <c r="G15" t="s">
        <v>4</v>
      </c>
      <c r="H15" t="s">
        <v>5</v>
      </c>
      <c r="I15" t="s">
        <v>6</v>
      </c>
      <c r="J15" t="s">
        <v>7</v>
      </c>
      <c r="K15" t="s">
        <v>8</v>
      </c>
      <c r="L15" t="s">
        <v>9</v>
      </c>
      <c r="M15" t="s">
        <v>10</v>
      </c>
      <c r="N15" t="s">
        <v>11</v>
      </c>
    </row>
    <row r="16" spans="2:16" ht="12.75">
      <c r="B16" t="s">
        <v>43</v>
      </c>
      <c r="C16" s="3">
        <f aca="true" t="shared" si="0" ref="C16:K16">$E$4*$E$7</f>
        <v>40000</v>
      </c>
      <c r="D16" s="3">
        <f t="shared" si="0"/>
        <v>40000</v>
      </c>
      <c r="E16" s="3">
        <f t="shared" si="0"/>
        <v>40000</v>
      </c>
      <c r="F16" s="3">
        <f t="shared" si="0"/>
        <v>40000</v>
      </c>
      <c r="G16" s="3">
        <f t="shared" si="0"/>
        <v>40000</v>
      </c>
      <c r="H16" s="3">
        <f t="shared" si="0"/>
        <v>40000</v>
      </c>
      <c r="I16" s="3">
        <f t="shared" si="0"/>
        <v>40000</v>
      </c>
      <c r="J16" s="3">
        <f t="shared" si="0"/>
        <v>40000</v>
      </c>
      <c r="K16" s="3">
        <f t="shared" si="0"/>
        <v>40000</v>
      </c>
      <c r="L16" s="3">
        <f>$E$5*$E$7</f>
        <v>50000</v>
      </c>
      <c r="M16" s="3">
        <f>$E$5*$E$7</f>
        <v>50000</v>
      </c>
      <c r="N16" s="3">
        <f>$E$5*$E$7</f>
        <v>50000</v>
      </c>
      <c r="P16" s="3">
        <f aca="true" t="shared" si="1" ref="P16:P31">SUM(C16:N16)</f>
        <v>510000</v>
      </c>
    </row>
    <row r="17" spans="2:16" ht="12.75">
      <c r="B17" t="s">
        <v>44</v>
      </c>
      <c r="C17" s="3">
        <v>7000</v>
      </c>
      <c r="D17" s="3">
        <v>7000</v>
      </c>
      <c r="E17" s="3">
        <v>7000</v>
      </c>
      <c r="F17" s="3">
        <v>7000</v>
      </c>
      <c r="G17" s="3">
        <v>7000</v>
      </c>
      <c r="H17" s="3">
        <v>7000</v>
      </c>
      <c r="I17" s="3">
        <v>7000</v>
      </c>
      <c r="J17" s="3">
        <v>7000</v>
      </c>
      <c r="K17" s="3">
        <v>7000</v>
      </c>
      <c r="L17" s="3">
        <v>7000</v>
      </c>
      <c r="M17" s="3">
        <v>7000</v>
      </c>
      <c r="N17" s="3">
        <v>7000</v>
      </c>
      <c r="P17" s="3">
        <f t="shared" si="1"/>
        <v>84000</v>
      </c>
    </row>
    <row r="18" spans="2:16" ht="12.75">
      <c r="B18" s="11" t="s">
        <v>45</v>
      </c>
      <c r="C18" s="8">
        <v>16000</v>
      </c>
      <c r="D18" s="8">
        <v>16000</v>
      </c>
      <c r="E18" s="8">
        <v>16000</v>
      </c>
      <c r="F18" s="8">
        <v>16000</v>
      </c>
      <c r="G18" s="8">
        <v>16000</v>
      </c>
      <c r="H18" s="8">
        <v>16000</v>
      </c>
      <c r="I18" s="8">
        <v>16000</v>
      </c>
      <c r="J18" s="8">
        <v>22000</v>
      </c>
      <c r="K18" s="8">
        <v>22000</v>
      </c>
      <c r="L18" s="8">
        <v>22000</v>
      </c>
      <c r="M18" s="8">
        <v>20000</v>
      </c>
      <c r="N18" s="8">
        <v>20000</v>
      </c>
      <c r="P18" s="3">
        <f t="shared" si="1"/>
        <v>218000</v>
      </c>
    </row>
    <row r="19" spans="2:16" ht="12.75">
      <c r="B19" s="11" t="s">
        <v>72</v>
      </c>
      <c r="C19" s="8">
        <v>2000</v>
      </c>
      <c r="D19" s="8">
        <v>2000</v>
      </c>
      <c r="E19" s="8">
        <v>2000</v>
      </c>
      <c r="F19" s="8">
        <v>2000</v>
      </c>
      <c r="G19" s="8">
        <v>2000</v>
      </c>
      <c r="H19" s="8">
        <v>2000</v>
      </c>
      <c r="I19" s="8">
        <v>2000</v>
      </c>
      <c r="J19" s="8">
        <v>2000</v>
      </c>
      <c r="K19" s="8">
        <v>2000</v>
      </c>
      <c r="L19" s="8">
        <v>2000</v>
      </c>
      <c r="M19" s="8">
        <v>2000</v>
      </c>
      <c r="N19" s="8">
        <v>2000</v>
      </c>
      <c r="P19" s="3"/>
    </row>
    <row r="20" spans="2:16" ht="12.75">
      <c r="B20" s="1" t="s">
        <v>46</v>
      </c>
      <c r="C20" s="3">
        <v>500</v>
      </c>
      <c r="D20" s="3">
        <v>500</v>
      </c>
      <c r="E20" s="3">
        <v>500</v>
      </c>
      <c r="F20" s="3">
        <v>500</v>
      </c>
      <c r="G20" s="3">
        <v>500</v>
      </c>
      <c r="H20" s="3">
        <v>500</v>
      </c>
      <c r="I20" s="3">
        <v>500</v>
      </c>
      <c r="J20" s="3">
        <v>500</v>
      </c>
      <c r="K20" s="3">
        <v>500</v>
      </c>
      <c r="L20" s="3">
        <v>500</v>
      </c>
      <c r="M20" s="3">
        <v>500</v>
      </c>
      <c r="N20" s="3">
        <v>500</v>
      </c>
      <c r="P20" s="3">
        <f t="shared" si="1"/>
        <v>6000</v>
      </c>
    </row>
    <row r="21" spans="2:16" ht="12.75">
      <c r="B21" s="11" t="s">
        <v>61</v>
      </c>
      <c r="C21" s="3">
        <v>10000</v>
      </c>
      <c r="D21" s="3">
        <v>10000</v>
      </c>
      <c r="E21" s="3">
        <v>10000</v>
      </c>
      <c r="F21" s="3">
        <v>5000</v>
      </c>
      <c r="G21" s="3">
        <v>5000</v>
      </c>
      <c r="H21" s="3">
        <v>5000</v>
      </c>
      <c r="I21" s="3">
        <v>10000</v>
      </c>
      <c r="J21" s="3">
        <v>5000</v>
      </c>
      <c r="K21" s="3">
        <v>5000</v>
      </c>
      <c r="L21" s="3">
        <v>10000</v>
      </c>
      <c r="M21" s="3">
        <v>5000</v>
      </c>
      <c r="N21" s="3">
        <v>5000</v>
      </c>
      <c r="P21" s="3">
        <f t="shared" si="1"/>
        <v>85000</v>
      </c>
    </row>
    <row r="22" spans="2:16" s="9" customFormat="1" ht="12.75">
      <c r="B22" s="9" t="s">
        <v>47</v>
      </c>
      <c r="C22" s="10">
        <v>1000</v>
      </c>
      <c r="D22" s="10">
        <v>1000</v>
      </c>
      <c r="E22" s="10">
        <v>1000</v>
      </c>
      <c r="F22" s="10">
        <v>1000</v>
      </c>
      <c r="G22" s="10">
        <v>1000</v>
      </c>
      <c r="H22" s="10">
        <v>1000</v>
      </c>
      <c r="I22" s="10">
        <v>1000</v>
      </c>
      <c r="J22" s="10">
        <v>1000</v>
      </c>
      <c r="K22" s="10">
        <v>1000</v>
      </c>
      <c r="L22" s="10">
        <v>1000</v>
      </c>
      <c r="M22" s="10">
        <v>1000</v>
      </c>
      <c r="N22" s="10">
        <v>1000</v>
      </c>
      <c r="P22" s="3">
        <f t="shared" si="1"/>
        <v>12000</v>
      </c>
    </row>
    <row r="23" spans="2:16" s="9" customFormat="1" ht="12.75">
      <c r="B23" s="9" t="s">
        <v>48</v>
      </c>
      <c r="C23" s="10">
        <v>10000</v>
      </c>
      <c r="D23" s="10">
        <v>10000</v>
      </c>
      <c r="E23" s="10">
        <v>10000</v>
      </c>
      <c r="F23" s="10">
        <v>3000</v>
      </c>
      <c r="G23" s="10">
        <v>3000</v>
      </c>
      <c r="H23" s="10">
        <v>3000</v>
      </c>
      <c r="I23" s="10">
        <v>3000</v>
      </c>
      <c r="J23" s="10">
        <v>3000</v>
      </c>
      <c r="K23" s="10">
        <v>3000</v>
      </c>
      <c r="L23" s="10">
        <v>3000</v>
      </c>
      <c r="M23" s="10">
        <v>3000</v>
      </c>
      <c r="N23" s="10">
        <v>3000</v>
      </c>
      <c r="P23" s="3">
        <f t="shared" si="1"/>
        <v>57000</v>
      </c>
    </row>
    <row r="24" spans="2:16" s="9" customFormat="1" ht="12.75">
      <c r="B24" s="9" t="s">
        <v>49</v>
      </c>
      <c r="C24" s="10">
        <v>20000</v>
      </c>
      <c r="D24" s="10">
        <v>20000</v>
      </c>
      <c r="E24" s="10">
        <v>20000</v>
      </c>
      <c r="F24" s="10">
        <v>20000</v>
      </c>
      <c r="G24" s="10">
        <v>20000</v>
      </c>
      <c r="H24" s="10">
        <v>20000</v>
      </c>
      <c r="I24" s="10">
        <v>20000</v>
      </c>
      <c r="J24" s="10">
        <v>20000</v>
      </c>
      <c r="K24" s="10">
        <v>20000</v>
      </c>
      <c r="L24" s="10">
        <v>20000</v>
      </c>
      <c r="M24" s="10">
        <v>20000</v>
      </c>
      <c r="N24" s="10">
        <v>20000</v>
      </c>
      <c r="P24" s="3">
        <f t="shared" si="1"/>
        <v>240000</v>
      </c>
    </row>
    <row r="25" spans="2:16" s="9" customFormat="1" ht="12.75">
      <c r="B25" s="39" t="s">
        <v>88</v>
      </c>
      <c r="C25" s="10">
        <f>Income!C15*$E$10</f>
        <v>27500</v>
      </c>
      <c r="D25" s="10">
        <f>Income!D15*$E$10</f>
        <v>18750</v>
      </c>
      <c r="E25" s="10">
        <f>Income!E15*$E$10</f>
        <v>12500</v>
      </c>
      <c r="F25" s="10">
        <f>Income!F15*$E$10</f>
        <v>10000</v>
      </c>
      <c r="G25" s="10">
        <f>Income!G15*$E$10</f>
        <v>10000</v>
      </c>
      <c r="H25" s="10">
        <f>Income!H15*$E$10</f>
        <v>10000</v>
      </c>
      <c r="I25" s="10">
        <f>Income!I15*$E$10</f>
        <v>10000</v>
      </c>
      <c r="J25" s="10">
        <f>Income!J15*$E$10</f>
        <v>10000</v>
      </c>
      <c r="K25" s="10">
        <f>Income!K15*$E$10</f>
        <v>10000</v>
      </c>
      <c r="L25" s="10">
        <f>Income!L15*$E$10</f>
        <v>10000</v>
      </c>
      <c r="M25" s="10">
        <f>Income!M15*$E$10</f>
        <v>10000</v>
      </c>
      <c r="N25" s="10">
        <f>Income!N15*$E$10</f>
        <v>10000</v>
      </c>
      <c r="P25" s="3">
        <f t="shared" si="1"/>
        <v>148750</v>
      </c>
    </row>
    <row r="26" spans="2:16" s="9" customFormat="1" ht="12.75">
      <c r="B26" s="9" t="s">
        <v>51</v>
      </c>
      <c r="C26" s="10">
        <v>0</v>
      </c>
      <c r="D26" s="10">
        <f aca="true" t="shared" si="2" ref="D26:M26">(C27*0.1)/$E$9</f>
        <v>0</v>
      </c>
      <c r="E26" s="10">
        <f t="shared" si="2"/>
        <v>0</v>
      </c>
      <c r="F26" s="10">
        <f t="shared" si="2"/>
        <v>0</v>
      </c>
      <c r="G26" s="10">
        <f t="shared" si="2"/>
        <v>0</v>
      </c>
      <c r="H26" s="10">
        <f t="shared" si="2"/>
        <v>0</v>
      </c>
      <c r="I26" s="10">
        <f t="shared" si="2"/>
        <v>0</v>
      </c>
      <c r="J26" s="10">
        <f t="shared" si="2"/>
        <v>0</v>
      </c>
      <c r="K26" s="10">
        <f t="shared" si="2"/>
        <v>0</v>
      </c>
      <c r="L26" s="10">
        <f t="shared" si="2"/>
        <v>0</v>
      </c>
      <c r="M26" s="10">
        <f t="shared" si="2"/>
        <v>0</v>
      </c>
      <c r="N26" s="10">
        <f>(M27*0.1)/$E$9+100000</f>
        <v>100000</v>
      </c>
      <c r="P26" s="3"/>
    </row>
    <row r="27" spans="2:16" s="9" customFormat="1" ht="12.75">
      <c r="B27" s="9" t="s">
        <v>83</v>
      </c>
      <c r="C27" s="10">
        <v>0</v>
      </c>
      <c r="D27" s="10">
        <f aca="true" t="shared" si="3" ref="D27:I27">C27-D26</f>
        <v>0</v>
      </c>
      <c r="E27" s="10">
        <f t="shared" si="3"/>
        <v>0</v>
      </c>
      <c r="F27" s="10">
        <f>E27-F26</f>
        <v>0</v>
      </c>
      <c r="G27" s="10">
        <f t="shared" si="3"/>
        <v>0</v>
      </c>
      <c r="H27" s="10">
        <f t="shared" si="3"/>
        <v>0</v>
      </c>
      <c r="I27" s="10">
        <f t="shared" si="3"/>
        <v>0</v>
      </c>
      <c r="J27" s="10">
        <f>I27-J26</f>
        <v>0</v>
      </c>
      <c r="K27" s="10">
        <f>J27-K26</f>
        <v>0</v>
      </c>
      <c r="L27" s="10">
        <f>K27-L26</f>
        <v>0</v>
      </c>
      <c r="M27" s="10">
        <f>L27-M26</f>
        <v>0</v>
      </c>
      <c r="N27" s="10">
        <f>M27-N26</f>
        <v>-100000</v>
      </c>
      <c r="P27" s="3"/>
    </row>
    <row r="28" spans="2:16" s="9" customFormat="1" ht="12.75">
      <c r="B28" s="9" t="s">
        <v>50</v>
      </c>
      <c r="C28" s="10">
        <v>500</v>
      </c>
      <c r="D28" s="10">
        <v>500</v>
      </c>
      <c r="E28" s="10">
        <v>500</v>
      </c>
      <c r="F28" s="10">
        <v>500</v>
      </c>
      <c r="G28" s="10">
        <v>500</v>
      </c>
      <c r="H28" s="10">
        <v>500</v>
      </c>
      <c r="I28" s="10">
        <v>500</v>
      </c>
      <c r="J28" s="10">
        <v>500</v>
      </c>
      <c r="K28" s="10">
        <v>500</v>
      </c>
      <c r="L28" s="10">
        <v>500</v>
      </c>
      <c r="M28" s="10">
        <v>500</v>
      </c>
      <c r="N28" s="10">
        <v>500</v>
      </c>
      <c r="P28" s="3">
        <f t="shared" si="1"/>
        <v>6000</v>
      </c>
    </row>
    <row r="29" spans="2:16" s="9" customFormat="1" ht="12.75">
      <c r="B29" s="15" t="s">
        <v>53</v>
      </c>
      <c r="C29" s="10">
        <v>350000</v>
      </c>
      <c r="D29" s="10">
        <v>0</v>
      </c>
      <c r="E29" s="10">
        <v>0</v>
      </c>
      <c r="F29" s="10">
        <v>0</v>
      </c>
      <c r="G29" s="10">
        <v>20000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P29" s="3">
        <f t="shared" si="1"/>
        <v>370000</v>
      </c>
    </row>
    <row r="30" spans="2:16" s="9" customFormat="1" ht="12.75">
      <c r="B30" s="15" t="s">
        <v>52</v>
      </c>
      <c r="C30" s="10">
        <f>C29</f>
        <v>350000</v>
      </c>
      <c r="D30" s="10">
        <f>D29+C30-C31</f>
        <v>262500</v>
      </c>
      <c r="E30" s="10">
        <f aca="true" t="shared" si="4" ref="E30:N30">E29+D30-D31</f>
        <v>196875</v>
      </c>
      <c r="F30" s="10">
        <f>F29+E30-E31</f>
        <v>147656.25</v>
      </c>
      <c r="G30" s="10">
        <f t="shared" si="4"/>
        <v>130742.1875</v>
      </c>
      <c r="H30" s="10">
        <f t="shared" si="4"/>
        <v>98056.640625</v>
      </c>
      <c r="I30" s="10">
        <f t="shared" si="4"/>
        <v>73542.48046875</v>
      </c>
      <c r="J30" s="10">
        <f t="shared" si="4"/>
        <v>55156.8603515625</v>
      </c>
      <c r="K30" s="10">
        <f t="shared" si="4"/>
        <v>41367.645263671875</v>
      </c>
      <c r="L30" s="10">
        <f t="shared" si="4"/>
        <v>31025.733947753906</v>
      </c>
      <c r="M30" s="10">
        <f t="shared" si="4"/>
        <v>23269.30046081543</v>
      </c>
      <c r="N30" s="10">
        <f t="shared" si="4"/>
        <v>17451.975345611572</v>
      </c>
      <c r="P30" s="3" t="s">
        <v>54</v>
      </c>
    </row>
    <row r="31" spans="2:16" s="9" customFormat="1" ht="12.75">
      <c r="B31" s="17" t="s">
        <v>51</v>
      </c>
      <c r="C31" s="18">
        <f>C30/4</f>
        <v>87500</v>
      </c>
      <c r="D31" s="18">
        <f aca="true" t="shared" si="5" ref="D31:N31">D30/4</f>
        <v>65625</v>
      </c>
      <c r="E31" s="18">
        <f t="shared" si="5"/>
        <v>49218.75</v>
      </c>
      <c r="F31" s="18">
        <f t="shared" si="5"/>
        <v>36914.0625</v>
      </c>
      <c r="G31" s="18">
        <f t="shared" si="5"/>
        <v>32685.546875</v>
      </c>
      <c r="H31" s="18">
        <f t="shared" si="5"/>
        <v>24514.16015625</v>
      </c>
      <c r="I31" s="18">
        <f t="shared" si="5"/>
        <v>18385.6201171875</v>
      </c>
      <c r="J31" s="18">
        <f t="shared" si="5"/>
        <v>13789.215087890625</v>
      </c>
      <c r="K31" s="18">
        <f t="shared" si="5"/>
        <v>10341.911315917969</v>
      </c>
      <c r="L31" s="18">
        <f t="shared" si="5"/>
        <v>7756.433486938477</v>
      </c>
      <c r="M31" s="18">
        <f t="shared" si="5"/>
        <v>5817.325115203857</v>
      </c>
      <c r="N31" s="18">
        <f>N30</f>
        <v>17451.975345611572</v>
      </c>
      <c r="P31" s="3">
        <f t="shared" si="1"/>
        <v>370000</v>
      </c>
    </row>
    <row r="32" spans="2:16" ht="13.5" thickBot="1">
      <c r="B32" s="16" t="s">
        <v>42</v>
      </c>
      <c r="C32" s="19">
        <f>SUM(C16:C26)+C28+SUM(C31:C31)</f>
        <v>222000</v>
      </c>
      <c r="D32" s="19">
        <f>SUM(D16:D26)+D28+SUM(D31:D31)</f>
        <v>191375</v>
      </c>
      <c r="E32" s="19">
        <f>SUM(E16:E26)+E28+SUM(E31:E31)</f>
        <v>168718.75</v>
      </c>
      <c r="F32" s="19">
        <f>SUM(F16:F26)+F28+SUM(F31:F31)</f>
        <v>141914.0625</v>
      </c>
      <c r="G32" s="19">
        <f>SUM(G16:G26)+G28+SUM(G31:G31)</f>
        <v>137685.546875</v>
      </c>
      <c r="H32" s="19">
        <f>SUM(H16:H26)+H28+SUM(H31:H31)</f>
        <v>129514.16015625</v>
      </c>
      <c r="I32" s="19">
        <f>SUM(I16:I26)+I28+SUM(I31:I31)</f>
        <v>128385.6201171875</v>
      </c>
      <c r="J32" s="19">
        <f>SUM(J16:J26)+J28+SUM(J31:J31)</f>
        <v>124789.21508789062</v>
      </c>
      <c r="K32" s="19">
        <f>SUM(K16:K26)+K28+SUM(K31:K31)</f>
        <v>121341.91131591797</v>
      </c>
      <c r="L32" s="19">
        <f>SUM(L16:L26)+L28+SUM(L31:L31)</f>
        <v>133756.43348693848</v>
      </c>
      <c r="M32" s="19">
        <f>SUM(M16:M26)+M28+SUM(M31:M31)</f>
        <v>124817.32511520386</v>
      </c>
      <c r="N32" s="19">
        <f>SUM(N16:N26)+N28+SUM(N31:N31)</f>
        <v>236451.97534561157</v>
      </c>
      <c r="P32" s="3">
        <f>SUM(C32:N32)</f>
        <v>1860750</v>
      </c>
    </row>
    <row r="35" spans="1:14" ht="12.75">
      <c r="A35" s="5" t="s">
        <v>40</v>
      </c>
      <c r="C35" s="1" t="s">
        <v>12</v>
      </c>
      <c r="D35" s="1" t="s">
        <v>13</v>
      </c>
      <c r="E35" s="1" t="s">
        <v>14</v>
      </c>
      <c r="F35" s="1" t="s">
        <v>15</v>
      </c>
      <c r="G35" s="1" t="s">
        <v>16</v>
      </c>
      <c r="H35" s="1" t="s">
        <v>17</v>
      </c>
      <c r="I35" s="1" t="s">
        <v>18</v>
      </c>
      <c r="J35" s="1" t="s">
        <v>19</v>
      </c>
      <c r="K35" s="1" t="s">
        <v>20</v>
      </c>
      <c r="L35" s="1" t="s">
        <v>21</v>
      </c>
      <c r="M35" s="1" t="s">
        <v>22</v>
      </c>
      <c r="N35" s="1" t="s">
        <v>23</v>
      </c>
    </row>
    <row r="36" spans="2:16" ht="12.75">
      <c r="B36" t="s">
        <v>43</v>
      </c>
      <c r="C36" s="3">
        <f aca="true" t="shared" si="6" ref="C36:N36">$E$5*$E$7</f>
        <v>50000</v>
      </c>
      <c r="D36" s="3">
        <f t="shared" si="6"/>
        <v>50000</v>
      </c>
      <c r="E36" s="3">
        <f t="shared" si="6"/>
        <v>50000</v>
      </c>
      <c r="F36" s="3">
        <f t="shared" si="6"/>
        <v>50000</v>
      </c>
      <c r="G36" s="3">
        <f t="shared" si="6"/>
        <v>50000</v>
      </c>
      <c r="H36" s="3">
        <f t="shared" si="6"/>
        <v>50000</v>
      </c>
      <c r="I36" s="3">
        <f t="shared" si="6"/>
        <v>50000</v>
      </c>
      <c r="J36" s="3">
        <f t="shared" si="6"/>
        <v>50000</v>
      </c>
      <c r="K36" s="3">
        <f t="shared" si="6"/>
        <v>50000</v>
      </c>
      <c r="L36" s="3">
        <f t="shared" si="6"/>
        <v>50000</v>
      </c>
      <c r="M36" s="3">
        <f t="shared" si="6"/>
        <v>50000</v>
      </c>
      <c r="N36" s="3">
        <f t="shared" si="6"/>
        <v>50000</v>
      </c>
      <c r="P36" s="3">
        <f aca="true" t="shared" si="7" ref="P36:P49">SUM(C36:N36)</f>
        <v>600000</v>
      </c>
    </row>
    <row r="37" spans="2:16" ht="12.75">
      <c r="B37" t="s">
        <v>44</v>
      </c>
      <c r="C37" s="3">
        <v>7000</v>
      </c>
      <c r="D37" s="3">
        <v>7000</v>
      </c>
      <c r="E37" s="3">
        <v>7000</v>
      </c>
      <c r="F37" s="3">
        <v>7000</v>
      </c>
      <c r="G37" s="3">
        <v>7000</v>
      </c>
      <c r="H37" s="3">
        <v>7000</v>
      </c>
      <c r="I37" s="3">
        <v>7000</v>
      </c>
      <c r="J37" s="3">
        <v>7000</v>
      </c>
      <c r="K37" s="3">
        <v>7000</v>
      </c>
      <c r="L37" s="3">
        <v>7000</v>
      </c>
      <c r="M37" s="3">
        <v>7000</v>
      </c>
      <c r="N37" s="3">
        <v>7000</v>
      </c>
      <c r="P37" s="3">
        <f t="shared" si="7"/>
        <v>84000</v>
      </c>
    </row>
    <row r="38" spans="2:16" ht="12.75">
      <c r="B38" s="11" t="s">
        <v>45</v>
      </c>
      <c r="C38" s="8">
        <v>22000</v>
      </c>
      <c r="D38" s="8">
        <v>22000</v>
      </c>
      <c r="E38" s="8">
        <v>22000</v>
      </c>
      <c r="F38" s="8">
        <v>22000</v>
      </c>
      <c r="G38" s="8">
        <v>22000</v>
      </c>
      <c r="H38" s="8">
        <v>22000</v>
      </c>
      <c r="I38" s="8">
        <v>22000</v>
      </c>
      <c r="J38" s="8">
        <v>22000</v>
      </c>
      <c r="K38" s="8">
        <v>22000</v>
      </c>
      <c r="L38" s="8">
        <v>22000</v>
      </c>
      <c r="M38" s="8">
        <v>20000</v>
      </c>
      <c r="N38" s="8">
        <v>20000</v>
      </c>
      <c r="P38" s="3">
        <f t="shared" si="7"/>
        <v>260000</v>
      </c>
    </row>
    <row r="39" spans="2:16" ht="12.75">
      <c r="B39" s="11" t="s">
        <v>72</v>
      </c>
      <c r="C39" s="8">
        <v>2000</v>
      </c>
      <c r="D39" s="8">
        <v>2000</v>
      </c>
      <c r="E39" s="8">
        <v>2000</v>
      </c>
      <c r="F39" s="8">
        <v>2000</v>
      </c>
      <c r="G39" s="8">
        <v>2000</v>
      </c>
      <c r="H39" s="8">
        <v>2000</v>
      </c>
      <c r="I39" s="8">
        <v>2000</v>
      </c>
      <c r="J39" s="8">
        <v>2000</v>
      </c>
      <c r="K39" s="8">
        <v>2000</v>
      </c>
      <c r="L39" s="8">
        <v>2000</v>
      </c>
      <c r="M39" s="8">
        <v>2000</v>
      </c>
      <c r="N39" s="8">
        <v>2000</v>
      </c>
      <c r="P39" s="3"/>
    </row>
    <row r="40" spans="2:16" ht="12.75">
      <c r="B40" s="1" t="s">
        <v>46</v>
      </c>
      <c r="C40" s="3">
        <v>500</v>
      </c>
      <c r="D40" s="3">
        <v>500</v>
      </c>
      <c r="E40" s="3">
        <v>500</v>
      </c>
      <c r="F40" s="3">
        <v>500</v>
      </c>
      <c r="G40" s="3">
        <v>500</v>
      </c>
      <c r="H40" s="3">
        <v>500</v>
      </c>
      <c r="I40" s="3">
        <v>500</v>
      </c>
      <c r="J40" s="3">
        <v>500</v>
      </c>
      <c r="K40" s="3">
        <v>500</v>
      </c>
      <c r="L40" s="3">
        <v>500</v>
      </c>
      <c r="M40" s="3">
        <v>500</v>
      </c>
      <c r="N40" s="3">
        <v>500</v>
      </c>
      <c r="P40" s="3">
        <f t="shared" si="7"/>
        <v>6000</v>
      </c>
    </row>
    <row r="41" spans="2:16" ht="12.75">
      <c r="B41" s="11" t="s">
        <v>61</v>
      </c>
      <c r="C41" s="3">
        <v>5000</v>
      </c>
      <c r="D41" s="3">
        <v>5000</v>
      </c>
      <c r="E41" s="3">
        <v>5000</v>
      </c>
      <c r="F41" s="3">
        <v>5000</v>
      </c>
      <c r="G41" s="3">
        <v>5000</v>
      </c>
      <c r="H41" s="3">
        <v>5000</v>
      </c>
      <c r="I41" s="3">
        <v>5000</v>
      </c>
      <c r="J41" s="3">
        <v>5000</v>
      </c>
      <c r="K41" s="3">
        <v>5000</v>
      </c>
      <c r="L41" s="3">
        <v>5000</v>
      </c>
      <c r="M41" s="3">
        <v>5000</v>
      </c>
      <c r="N41" s="3">
        <v>5000</v>
      </c>
      <c r="P41" s="3">
        <f t="shared" si="7"/>
        <v>60000</v>
      </c>
    </row>
    <row r="42" spans="2:16" s="9" customFormat="1" ht="12.75">
      <c r="B42" s="9" t="s">
        <v>47</v>
      </c>
      <c r="C42" s="10">
        <v>1000</v>
      </c>
      <c r="D42" s="10">
        <v>1000</v>
      </c>
      <c r="E42" s="10">
        <v>1000</v>
      </c>
      <c r="F42" s="10">
        <v>1000</v>
      </c>
      <c r="G42" s="10">
        <v>1000</v>
      </c>
      <c r="H42" s="10">
        <v>1000</v>
      </c>
      <c r="I42" s="10">
        <v>1000</v>
      </c>
      <c r="J42" s="10">
        <v>1000</v>
      </c>
      <c r="K42" s="10">
        <v>1000</v>
      </c>
      <c r="L42" s="10">
        <v>1000</v>
      </c>
      <c r="M42" s="10">
        <v>1000</v>
      </c>
      <c r="N42" s="10">
        <v>1000</v>
      </c>
      <c r="P42" s="3">
        <f t="shared" si="7"/>
        <v>12000</v>
      </c>
    </row>
    <row r="43" spans="2:16" s="9" customFormat="1" ht="12.75">
      <c r="B43" s="9" t="s">
        <v>48</v>
      </c>
      <c r="C43" s="10">
        <v>3000</v>
      </c>
      <c r="D43" s="10">
        <v>3000</v>
      </c>
      <c r="E43" s="10">
        <v>3000</v>
      </c>
      <c r="F43" s="10">
        <v>3000</v>
      </c>
      <c r="G43" s="10">
        <v>3000</v>
      </c>
      <c r="H43" s="10">
        <v>3000</v>
      </c>
      <c r="I43" s="10">
        <v>3000</v>
      </c>
      <c r="J43" s="10">
        <v>3000</v>
      </c>
      <c r="K43" s="10">
        <v>3000</v>
      </c>
      <c r="L43" s="10">
        <v>3000</v>
      </c>
      <c r="M43" s="10">
        <v>3000</v>
      </c>
      <c r="N43" s="10">
        <v>3000</v>
      </c>
      <c r="P43" s="3">
        <f t="shared" si="7"/>
        <v>36000</v>
      </c>
    </row>
    <row r="44" spans="2:16" s="9" customFormat="1" ht="12.75">
      <c r="B44" s="9" t="s">
        <v>49</v>
      </c>
      <c r="C44" s="10">
        <v>20000</v>
      </c>
      <c r="D44" s="10">
        <v>20000</v>
      </c>
      <c r="E44" s="10">
        <v>20000</v>
      </c>
      <c r="F44" s="10">
        <v>20000</v>
      </c>
      <c r="G44" s="10">
        <v>20000</v>
      </c>
      <c r="H44" s="10">
        <v>20000</v>
      </c>
      <c r="I44" s="10">
        <v>20000</v>
      </c>
      <c r="J44" s="10">
        <v>20000</v>
      </c>
      <c r="K44" s="10">
        <v>20000</v>
      </c>
      <c r="L44" s="10">
        <v>20000</v>
      </c>
      <c r="M44" s="10">
        <v>20000</v>
      </c>
      <c r="N44" s="10">
        <v>20000</v>
      </c>
      <c r="P44" s="3">
        <f t="shared" si="7"/>
        <v>240000</v>
      </c>
    </row>
    <row r="45" spans="2:16" s="9" customFormat="1" ht="12.75">
      <c r="B45" s="39" t="s">
        <v>88</v>
      </c>
      <c r="C45" s="10">
        <f>Income!C28*$E$10</f>
        <v>10000</v>
      </c>
      <c r="D45" s="10">
        <f>Income!D28*$E$10</f>
        <v>10000</v>
      </c>
      <c r="E45" s="10">
        <f>Income!E28*$E$10</f>
        <v>10000</v>
      </c>
      <c r="F45" s="10">
        <f>Income!F28*$E$10</f>
        <v>10000</v>
      </c>
      <c r="G45" s="10">
        <f>Income!G28*$E$10</f>
        <v>10000</v>
      </c>
      <c r="H45" s="10">
        <f>Income!H28*$E$10</f>
        <v>10000</v>
      </c>
      <c r="I45" s="10">
        <f>Income!I28*$E$10</f>
        <v>10000</v>
      </c>
      <c r="J45" s="10">
        <f>Income!J28*$E$10</f>
        <v>10000</v>
      </c>
      <c r="K45" s="10">
        <f>Income!K28*$E$10</f>
        <v>10000</v>
      </c>
      <c r="L45" s="10">
        <f>Income!L28*$E$10</f>
        <v>10000</v>
      </c>
      <c r="M45" s="10">
        <f>Income!M28*$E$10</f>
        <v>10000</v>
      </c>
      <c r="N45" s="10">
        <f>Income!N28*$E$10</f>
        <v>10000</v>
      </c>
      <c r="P45" s="3">
        <f t="shared" si="7"/>
        <v>120000</v>
      </c>
    </row>
    <row r="46" spans="2:16" s="9" customFormat="1" ht="12.75">
      <c r="B46" s="9" t="s">
        <v>51</v>
      </c>
      <c r="C46" s="10">
        <f>(N27*0.1)/$E$9</f>
        <v>-833.3333333333334</v>
      </c>
      <c r="D46" s="10">
        <f>(C47*0.1)/$E$9</f>
        <v>0</v>
      </c>
      <c r="E46" s="10">
        <f>(D47*0.1)/$E$9</f>
        <v>0</v>
      </c>
      <c r="F46" s="10">
        <f>(E47*0.1)/$E$9</f>
        <v>0</v>
      </c>
      <c r="G46" s="10">
        <f>(F47*0.1)/$E$9</f>
        <v>0</v>
      </c>
      <c r="H46" s="35">
        <f>(G47*0.1)/$E$9</f>
        <v>0</v>
      </c>
      <c r="I46" s="10">
        <f>(H47*0.1)/$E$9</f>
        <v>0</v>
      </c>
      <c r="J46" s="10">
        <f>(I47*0.1)/$E$9</f>
        <v>0</v>
      </c>
      <c r="K46" s="10">
        <f>(J47*0.1)/$E$9</f>
        <v>0</v>
      </c>
      <c r="L46" s="10">
        <f>(K47*0.1)/$E$9</f>
        <v>0</v>
      </c>
      <c r="M46" s="10">
        <f>(L47*0.1)/$E$9</f>
        <v>0</v>
      </c>
      <c r="N46" s="35">
        <f>(M47*0.1)/$E$9</f>
        <v>0</v>
      </c>
      <c r="P46" s="3"/>
    </row>
    <row r="47" spans="2:16" s="9" customFormat="1" ht="12.75">
      <c r="B47" s="9" t="s">
        <v>83</v>
      </c>
      <c r="C47" s="10">
        <v>0</v>
      </c>
      <c r="D47" s="10">
        <f>C47-D46</f>
        <v>0</v>
      </c>
      <c r="E47" s="10">
        <f aca="true" t="shared" si="8" ref="E47:N47">D47-E46</f>
        <v>0</v>
      </c>
      <c r="F47" s="10">
        <f>E47-F46</f>
        <v>0</v>
      </c>
      <c r="G47" s="10">
        <f t="shared" si="8"/>
        <v>0</v>
      </c>
      <c r="H47" s="10">
        <f t="shared" si="8"/>
        <v>0</v>
      </c>
      <c r="I47" s="10">
        <f t="shared" si="8"/>
        <v>0</v>
      </c>
      <c r="J47" s="10">
        <f t="shared" si="8"/>
        <v>0</v>
      </c>
      <c r="K47" s="10">
        <f t="shared" si="8"/>
        <v>0</v>
      </c>
      <c r="L47" s="10">
        <f t="shared" si="8"/>
        <v>0</v>
      </c>
      <c r="M47" s="10">
        <f t="shared" si="8"/>
        <v>0</v>
      </c>
      <c r="N47" s="10">
        <f t="shared" si="8"/>
        <v>0</v>
      </c>
      <c r="P47" s="3"/>
    </row>
    <row r="48" spans="2:16" s="9" customFormat="1" ht="12.75">
      <c r="B48" s="9" t="s">
        <v>50</v>
      </c>
      <c r="C48" s="10">
        <v>500</v>
      </c>
      <c r="D48" s="10">
        <v>500</v>
      </c>
      <c r="E48" s="10">
        <v>500</v>
      </c>
      <c r="F48" s="10">
        <v>500</v>
      </c>
      <c r="G48" s="10">
        <v>500</v>
      </c>
      <c r="H48" s="10">
        <v>500</v>
      </c>
      <c r="I48" s="10">
        <v>500</v>
      </c>
      <c r="J48" s="10">
        <v>500</v>
      </c>
      <c r="K48" s="10">
        <v>500</v>
      </c>
      <c r="L48" s="10">
        <v>500</v>
      </c>
      <c r="M48" s="10">
        <v>500</v>
      </c>
      <c r="N48" s="10">
        <v>500</v>
      </c>
      <c r="P48" s="3">
        <f t="shared" si="7"/>
        <v>6000</v>
      </c>
    </row>
    <row r="49" spans="2:16" s="9" customFormat="1" ht="12.75">
      <c r="B49" s="15" t="s">
        <v>53</v>
      </c>
      <c r="C49" s="10">
        <v>125000</v>
      </c>
      <c r="D49" s="10">
        <v>0</v>
      </c>
      <c r="E49" s="10">
        <v>0</v>
      </c>
      <c r="F49" s="10">
        <v>0</v>
      </c>
      <c r="G49" s="10">
        <v>20000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P49" s="3">
        <f t="shared" si="7"/>
        <v>145000</v>
      </c>
    </row>
    <row r="50" spans="2:16" s="9" customFormat="1" ht="12.75">
      <c r="B50" s="15" t="s">
        <v>52</v>
      </c>
      <c r="C50" s="10">
        <f>N30+C49-N31</f>
        <v>125000</v>
      </c>
      <c r="D50" s="10">
        <f aca="true" t="shared" si="9" ref="D50:N50">D49+C50-C51</f>
        <v>121527.77777777778</v>
      </c>
      <c r="E50" s="10">
        <f t="shared" si="9"/>
        <v>118152.00617283951</v>
      </c>
      <c r="F50" s="10">
        <f>F49+E50-E51</f>
        <v>114870.00600137174</v>
      </c>
      <c r="G50" s="10">
        <f t="shared" si="9"/>
        <v>131679.17250133364</v>
      </c>
      <c r="H50" s="10">
        <f t="shared" si="9"/>
        <v>128021.41770962992</v>
      </c>
      <c r="I50" s="10">
        <f t="shared" si="9"/>
        <v>124465.26721769576</v>
      </c>
      <c r="J50" s="10">
        <f t="shared" si="9"/>
        <v>121007.89868387088</v>
      </c>
      <c r="K50" s="10">
        <f t="shared" si="9"/>
        <v>117646.56816487446</v>
      </c>
      <c r="L50" s="10">
        <f t="shared" si="9"/>
        <v>114378.6079380724</v>
      </c>
      <c r="M50" s="10">
        <f t="shared" si="9"/>
        <v>111201.42438423705</v>
      </c>
      <c r="N50" s="10">
        <f t="shared" si="9"/>
        <v>108112.49592911935</v>
      </c>
      <c r="P50" s="3" t="s">
        <v>54</v>
      </c>
    </row>
    <row r="51" spans="2:16" s="9" customFormat="1" ht="12.75">
      <c r="B51" s="17" t="s">
        <v>51</v>
      </c>
      <c r="C51" s="18">
        <f aca="true" t="shared" si="10" ref="C51:N51">C50/36</f>
        <v>3472.222222222222</v>
      </c>
      <c r="D51" s="18">
        <f t="shared" si="10"/>
        <v>3375.7716049382716</v>
      </c>
      <c r="E51" s="18">
        <f t="shared" si="10"/>
        <v>3282.000171467764</v>
      </c>
      <c r="F51" s="18">
        <f t="shared" si="10"/>
        <v>3190.833500038104</v>
      </c>
      <c r="G51" s="18">
        <f t="shared" si="10"/>
        <v>3657.7547917037123</v>
      </c>
      <c r="H51" s="18">
        <f t="shared" si="10"/>
        <v>3556.1504919341646</v>
      </c>
      <c r="I51" s="18">
        <f t="shared" si="10"/>
        <v>3457.368533824882</v>
      </c>
      <c r="J51" s="18">
        <f t="shared" si="10"/>
        <v>3361.3305189964135</v>
      </c>
      <c r="K51" s="18">
        <f t="shared" si="10"/>
        <v>3267.9602268020685</v>
      </c>
      <c r="L51" s="18">
        <f t="shared" si="10"/>
        <v>3177.1835538353444</v>
      </c>
      <c r="M51" s="18">
        <f t="shared" si="10"/>
        <v>3088.9284551176956</v>
      </c>
      <c r="N51" s="18">
        <f t="shared" si="10"/>
        <v>3003.124886919982</v>
      </c>
      <c r="P51" s="3">
        <f>SUM(C51:N51)</f>
        <v>39890.628957800625</v>
      </c>
    </row>
    <row r="52" spans="2:16" ht="13.5" thickBot="1">
      <c r="B52" s="16" t="s">
        <v>42</v>
      </c>
      <c r="C52" s="19">
        <f>SUM(C36:C44)+C48+SUM(C51:C51)</f>
        <v>114472.22222222222</v>
      </c>
      <c r="D52" s="19">
        <f>SUM(D36:D44)+D48+SUM(D51:D51)</f>
        <v>114375.77160493827</v>
      </c>
      <c r="E52" s="19">
        <f>SUM(E36:E44)+E48+SUM(E51:E51)</f>
        <v>114282.00017146776</v>
      </c>
      <c r="F52" s="19">
        <f>SUM(F36:F44)+F48+SUM(F51:F51)</f>
        <v>114190.8335000381</v>
      </c>
      <c r="G52" s="19">
        <f>SUM(G36:G44)+G48+SUM(G51:G51)</f>
        <v>114657.75479170372</v>
      </c>
      <c r="H52" s="19">
        <f>SUM(H36:H44)+H48+SUM(H51:H51)</f>
        <v>114556.15049193417</v>
      </c>
      <c r="I52" s="19">
        <f>SUM(I36:I44)+I48+SUM(I51:I51)</f>
        <v>114457.36853382488</v>
      </c>
      <c r="J52" s="19">
        <f>SUM(J36:J44)+J48+SUM(J51:J51)</f>
        <v>114361.33051899642</v>
      </c>
      <c r="K52" s="19">
        <f>SUM(K36:K44)+K48+SUM(K51:K51)</f>
        <v>114267.96022680207</v>
      </c>
      <c r="L52" s="19">
        <f>SUM(L36:L44)+L48+SUM(L51:L51)</f>
        <v>114177.18355383535</v>
      </c>
      <c r="M52" s="19">
        <f>SUM(M36:M44)+M48+SUM(M51:M51)</f>
        <v>112088.9284551177</v>
      </c>
      <c r="N52" s="19">
        <f>SUM(N36:N44)+N48+SUM(N51:N51)</f>
        <v>112003.12488691998</v>
      </c>
      <c r="P52" s="3">
        <f>SUM(C52:N52)</f>
        <v>1367890.6289578006</v>
      </c>
    </row>
    <row r="55" spans="1:14" ht="12.75">
      <c r="A55" s="5" t="s">
        <v>39</v>
      </c>
      <c r="C55" s="1" t="s">
        <v>26</v>
      </c>
      <c r="D55" s="1" t="s">
        <v>27</v>
      </c>
      <c r="E55" s="1" t="s">
        <v>28</v>
      </c>
      <c r="F55" s="1" t="s">
        <v>29</v>
      </c>
      <c r="G55" t="s">
        <v>30</v>
      </c>
      <c r="H55" s="1" t="s">
        <v>31</v>
      </c>
      <c r="I55" s="1" t="s">
        <v>32</v>
      </c>
      <c r="J55" s="1" t="s">
        <v>33</v>
      </c>
      <c r="K55" s="1" t="s">
        <v>34</v>
      </c>
      <c r="L55" s="1" t="s">
        <v>35</v>
      </c>
      <c r="M55" s="1" t="s">
        <v>36</v>
      </c>
      <c r="N55" s="1" t="s">
        <v>37</v>
      </c>
    </row>
    <row r="56" spans="2:16" ht="12.75">
      <c r="B56" t="s">
        <v>43</v>
      </c>
      <c r="C56" s="3">
        <f aca="true" t="shared" si="11" ref="C56:N56">$E$6*$E$7</f>
        <v>60000</v>
      </c>
      <c r="D56" s="3">
        <f t="shared" si="11"/>
        <v>60000</v>
      </c>
      <c r="E56" s="3">
        <f t="shared" si="11"/>
        <v>60000</v>
      </c>
      <c r="F56" s="3">
        <f t="shared" si="11"/>
        <v>60000</v>
      </c>
      <c r="G56" s="3">
        <f t="shared" si="11"/>
        <v>60000</v>
      </c>
      <c r="H56" s="3">
        <f t="shared" si="11"/>
        <v>60000</v>
      </c>
      <c r="I56" s="3">
        <f t="shared" si="11"/>
        <v>60000</v>
      </c>
      <c r="J56" s="3">
        <f t="shared" si="11"/>
        <v>60000</v>
      </c>
      <c r="K56" s="3">
        <f t="shared" si="11"/>
        <v>60000</v>
      </c>
      <c r="L56" s="3">
        <f t="shared" si="11"/>
        <v>60000</v>
      </c>
      <c r="M56" s="3">
        <f t="shared" si="11"/>
        <v>60000</v>
      </c>
      <c r="N56" s="3">
        <f t="shared" si="11"/>
        <v>60000</v>
      </c>
      <c r="P56" s="3">
        <f aca="true" t="shared" si="12" ref="P56:P69">SUM(C56:N56)</f>
        <v>720000</v>
      </c>
    </row>
    <row r="57" spans="2:16" ht="12.75">
      <c r="B57" t="s">
        <v>44</v>
      </c>
      <c r="C57" s="3">
        <v>8000</v>
      </c>
      <c r="D57" s="3">
        <v>8000</v>
      </c>
      <c r="E57" s="3">
        <v>8000</v>
      </c>
      <c r="F57" s="3">
        <v>8000</v>
      </c>
      <c r="G57" s="3">
        <v>8000</v>
      </c>
      <c r="H57" s="3">
        <v>8000</v>
      </c>
      <c r="I57" s="3">
        <v>8000</v>
      </c>
      <c r="J57" s="3">
        <v>8000</v>
      </c>
      <c r="K57" s="3">
        <v>8000</v>
      </c>
      <c r="L57" s="3">
        <v>8000</v>
      </c>
      <c r="M57" s="3">
        <v>8000</v>
      </c>
      <c r="N57" s="3">
        <v>8000</v>
      </c>
      <c r="P57" s="3">
        <f t="shared" si="12"/>
        <v>96000</v>
      </c>
    </row>
    <row r="58" spans="2:16" ht="12.75">
      <c r="B58" s="11" t="s">
        <v>45</v>
      </c>
      <c r="C58" s="8">
        <v>22000</v>
      </c>
      <c r="D58" s="8">
        <v>22000</v>
      </c>
      <c r="E58" s="8">
        <v>22000</v>
      </c>
      <c r="F58" s="8">
        <v>22000</v>
      </c>
      <c r="G58" s="8">
        <v>22000</v>
      </c>
      <c r="H58" s="8">
        <v>22000</v>
      </c>
      <c r="I58" s="8">
        <v>22000</v>
      </c>
      <c r="J58" s="8">
        <v>22000</v>
      </c>
      <c r="K58" s="8">
        <v>22000</v>
      </c>
      <c r="L58" s="8">
        <v>22000</v>
      </c>
      <c r="M58" s="8">
        <v>22000</v>
      </c>
      <c r="N58" s="8">
        <v>22000</v>
      </c>
      <c r="P58" s="3">
        <f t="shared" si="12"/>
        <v>264000</v>
      </c>
    </row>
    <row r="59" spans="2:16" ht="12.75">
      <c r="B59" s="11" t="s">
        <v>72</v>
      </c>
      <c r="C59" s="8">
        <v>1000</v>
      </c>
      <c r="D59" s="8">
        <v>1000</v>
      </c>
      <c r="E59" s="8">
        <v>1000</v>
      </c>
      <c r="F59" s="8">
        <v>1000</v>
      </c>
      <c r="G59" s="8">
        <v>1000</v>
      </c>
      <c r="H59" s="8">
        <v>1000</v>
      </c>
      <c r="I59" s="8">
        <v>1000</v>
      </c>
      <c r="J59" s="8">
        <v>1000</v>
      </c>
      <c r="K59" s="8">
        <v>1000</v>
      </c>
      <c r="L59" s="8">
        <v>1000</v>
      </c>
      <c r="M59" s="8">
        <v>1000</v>
      </c>
      <c r="N59" s="8">
        <v>1000</v>
      </c>
      <c r="P59" s="3"/>
    </row>
    <row r="60" spans="2:16" ht="12.75">
      <c r="B60" s="1" t="s">
        <v>46</v>
      </c>
      <c r="C60" s="3">
        <v>500</v>
      </c>
      <c r="D60" s="3">
        <v>500</v>
      </c>
      <c r="E60" s="3">
        <v>500</v>
      </c>
      <c r="F60" s="3">
        <v>500</v>
      </c>
      <c r="G60" s="3">
        <v>500</v>
      </c>
      <c r="H60" s="3">
        <v>500</v>
      </c>
      <c r="I60" s="3">
        <v>500</v>
      </c>
      <c r="J60" s="3">
        <v>500</v>
      </c>
      <c r="K60" s="3">
        <v>500</v>
      </c>
      <c r="L60" s="3">
        <v>500</v>
      </c>
      <c r="M60" s="3">
        <v>500</v>
      </c>
      <c r="N60" s="3">
        <v>500</v>
      </c>
      <c r="P60" s="3">
        <f t="shared" si="12"/>
        <v>6000</v>
      </c>
    </row>
    <row r="61" spans="2:16" ht="12.75">
      <c r="B61" s="11" t="s">
        <v>61</v>
      </c>
      <c r="C61" s="3">
        <v>5000</v>
      </c>
      <c r="D61" s="3">
        <v>5000</v>
      </c>
      <c r="E61" s="3">
        <v>5000</v>
      </c>
      <c r="F61" s="3">
        <v>5000</v>
      </c>
      <c r="G61" s="3">
        <v>5000</v>
      </c>
      <c r="H61" s="3">
        <v>5000</v>
      </c>
      <c r="I61" s="3">
        <v>5000</v>
      </c>
      <c r="J61" s="3">
        <v>5000</v>
      </c>
      <c r="K61" s="3">
        <v>5000</v>
      </c>
      <c r="L61" s="3">
        <v>5000</v>
      </c>
      <c r="M61" s="3">
        <v>5000</v>
      </c>
      <c r="N61" s="3">
        <v>5000</v>
      </c>
      <c r="P61" s="3">
        <f t="shared" si="12"/>
        <v>60000</v>
      </c>
    </row>
    <row r="62" spans="2:16" s="9" customFormat="1" ht="12.75">
      <c r="B62" s="9" t="s">
        <v>47</v>
      </c>
      <c r="C62" s="10">
        <v>1000</v>
      </c>
      <c r="D62" s="10">
        <v>1000</v>
      </c>
      <c r="E62" s="10">
        <v>1000</v>
      </c>
      <c r="F62" s="10">
        <v>1000</v>
      </c>
      <c r="G62" s="10">
        <v>1000</v>
      </c>
      <c r="H62" s="10">
        <v>1000</v>
      </c>
      <c r="I62" s="10">
        <v>1000</v>
      </c>
      <c r="J62" s="10">
        <v>1000</v>
      </c>
      <c r="K62" s="10">
        <v>1000</v>
      </c>
      <c r="L62" s="10">
        <v>1000</v>
      </c>
      <c r="M62" s="10">
        <v>1000</v>
      </c>
      <c r="N62" s="10">
        <v>1000</v>
      </c>
      <c r="P62" s="3">
        <f t="shared" si="12"/>
        <v>12000</v>
      </c>
    </row>
    <row r="63" spans="2:16" s="9" customFormat="1" ht="12.75">
      <c r="B63" s="9" t="s">
        <v>48</v>
      </c>
      <c r="C63" s="10">
        <v>3000</v>
      </c>
      <c r="D63" s="10">
        <v>3000</v>
      </c>
      <c r="E63" s="10">
        <v>3000</v>
      </c>
      <c r="F63" s="10">
        <v>3000</v>
      </c>
      <c r="G63" s="10">
        <v>3000</v>
      </c>
      <c r="H63" s="10">
        <v>3000</v>
      </c>
      <c r="I63" s="10">
        <v>3000</v>
      </c>
      <c r="J63" s="10">
        <v>3000</v>
      </c>
      <c r="K63" s="10">
        <v>3000</v>
      </c>
      <c r="L63" s="10">
        <v>3000</v>
      </c>
      <c r="M63" s="10">
        <v>3000</v>
      </c>
      <c r="N63" s="10">
        <v>3000</v>
      </c>
      <c r="P63" s="3">
        <f t="shared" si="12"/>
        <v>36000</v>
      </c>
    </row>
    <row r="64" spans="2:16" s="9" customFormat="1" ht="12.75">
      <c r="B64" s="9" t="s">
        <v>49</v>
      </c>
      <c r="C64" s="10">
        <v>20000</v>
      </c>
      <c r="D64" s="10">
        <v>20000</v>
      </c>
      <c r="E64" s="10">
        <v>20000</v>
      </c>
      <c r="F64" s="10">
        <v>20000</v>
      </c>
      <c r="G64" s="10">
        <v>20000</v>
      </c>
      <c r="H64" s="10">
        <v>20000</v>
      </c>
      <c r="I64" s="10">
        <v>20000</v>
      </c>
      <c r="J64" s="10">
        <v>20000</v>
      </c>
      <c r="K64" s="10">
        <v>20000</v>
      </c>
      <c r="L64" s="10">
        <v>20000</v>
      </c>
      <c r="M64" s="10">
        <v>20000</v>
      </c>
      <c r="N64" s="10">
        <v>20000</v>
      </c>
      <c r="P64" s="3">
        <f t="shared" si="12"/>
        <v>240000</v>
      </c>
    </row>
    <row r="65" spans="2:16" s="9" customFormat="1" ht="12.75">
      <c r="B65" s="39" t="s">
        <v>88</v>
      </c>
      <c r="C65" s="10">
        <f>Income!C41*$E$10</f>
        <v>8750</v>
      </c>
      <c r="D65" s="10">
        <f>Income!D41*$E$10</f>
        <v>8750</v>
      </c>
      <c r="E65" s="10">
        <f>Income!E41*$E$10</f>
        <v>8750</v>
      </c>
      <c r="F65" s="10">
        <f>Income!F41*$E$10</f>
        <v>8750</v>
      </c>
      <c r="G65" s="10">
        <f>Income!G41*$E$10</f>
        <v>8750</v>
      </c>
      <c r="H65" s="10">
        <f>Income!H41*$E$10</f>
        <v>8750</v>
      </c>
      <c r="I65" s="10">
        <f>Income!I41*$E$10</f>
        <v>8750</v>
      </c>
      <c r="J65" s="10">
        <f>Income!J41*$E$10</f>
        <v>8750</v>
      </c>
      <c r="K65" s="10">
        <f>Income!K41*$E$10</f>
        <v>8750</v>
      </c>
      <c r="L65" s="10">
        <f>Income!L41*$E$10</f>
        <v>8750</v>
      </c>
      <c r="M65" s="10">
        <f>Income!M41*$E$10</f>
        <v>8750</v>
      </c>
      <c r="N65" s="10">
        <f>Income!N41*$E$10</f>
        <v>8750</v>
      </c>
      <c r="P65" s="3">
        <f t="shared" si="12"/>
        <v>105000</v>
      </c>
    </row>
    <row r="66" spans="2:16" s="9" customFormat="1" ht="12.75">
      <c r="B66" s="9" t="s">
        <v>51</v>
      </c>
      <c r="C66" s="10">
        <v>0</v>
      </c>
      <c r="D66" s="10">
        <f aca="true" t="shared" si="13" ref="D66:N66">(C67*0.1)/$E$9</f>
        <v>0</v>
      </c>
      <c r="E66" s="10">
        <f t="shared" si="13"/>
        <v>0</v>
      </c>
      <c r="F66" s="10">
        <f t="shared" si="13"/>
        <v>0</v>
      </c>
      <c r="G66" s="10">
        <f t="shared" si="13"/>
        <v>0</v>
      </c>
      <c r="H66" s="35">
        <f t="shared" si="13"/>
        <v>0</v>
      </c>
      <c r="I66" s="10">
        <f t="shared" si="13"/>
        <v>0</v>
      </c>
      <c r="J66" s="10">
        <f t="shared" si="13"/>
        <v>0</v>
      </c>
      <c r="K66" s="10">
        <f t="shared" si="13"/>
        <v>0</v>
      </c>
      <c r="L66" s="10">
        <f t="shared" si="13"/>
        <v>0</v>
      </c>
      <c r="M66" s="10">
        <f t="shared" si="13"/>
        <v>0</v>
      </c>
      <c r="N66" s="10">
        <f t="shared" si="13"/>
        <v>0</v>
      </c>
      <c r="P66" s="3"/>
    </row>
    <row r="67" spans="2:16" s="9" customFormat="1" ht="12.75">
      <c r="B67" s="9" t="s">
        <v>83</v>
      </c>
      <c r="C67" s="10">
        <v>0</v>
      </c>
      <c r="D67" s="10">
        <f aca="true" t="shared" si="14" ref="D67:N67">C67-D66</f>
        <v>0</v>
      </c>
      <c r="E67" s="10">
        <f t="shared" si="14"/>
        <v>0</v>
      </c>
      <c r="F67" s="10">
        <f>E67-F66</f>
        <v>0</v>
      </c>
      <c r="G67" s="10">
        <f t="shared" si="14"/>
        <v>0</v>
      </c>
      <c r="H67" s="10">
        <f t="shared" si="14"/>
        <v>0</v>
      </c>
      <c r="I67" s="10">
        <f t="shared" si="14"/>
        <v>0</v>
      </c>
      <c r="J67" s="10">
        <f t="shared" si="14"/>
        <v>0</v>
      </c>
      <c r="K67" s="10">
        <f t="shared" si="14"/>
        <v>0</v>
      </c>
      <c r="L67" s="10">
        <f t="shared" si="14"/>
        <v>0</v>
      </c>
      <c r="M67" s="10">
        <f t="shared" si="14"/>
        <v>0</v>
      </c>
      <c r="N67" s="10">
        <f t="shared" si="14"/>
        <v>0</v>
      </c>
      <c r="P67" s="3"/>
    </row>
    <row r="68" spans="2:16" s="9" customFormat="1" ht="12.75">
      <c r="B68" s="9" t="s">
        <v>50</v>
      </c>
      <c r="C68" s="10">
        <v>500</v>
      </c>
      <c r="D68" s="10">
        <v>500</v>
      </c>
      <c r="E68" s="10">
        <v>500</v>
      </c>
      <c r="F68" s="10">
        <v>500</v>
      </c>
      <c r="G68" s="10">
        <v>500</v>
      </c>
      <c r="H68" s="10">
        <v>500</v>
      </c>
      <c r="I68" s="10">
        <v>500</v>
      </c>
      <c r="J68" s="10">
        <v>500</v>
      </c>
      <c r="K68" s="10">
        <v>500</v>
      </c>
      <c r="L68" s="10">
        <v>500</v>
      </c>
      <c r="M68" s="10">
        <v>500</v>
      </c>
      <c r="N68" s="10">
        <v>500</v>
      </c>
      <c r="P68" s="3">
        <f t="shared" si="12"/>
        <v>6000</v>
      </c>
    </row>
    <row r="69" spans="2:16" s="9" customFormat="1" ht="12.75">
      <c r="B69" s="15" t="s">
        <v>53</v>
      </c>
      <c r="C69" s="10">
        <v>125000</v>
      </c>
      <c r="D69" s="10">
        <v>0</v>
      </c>
      <c r="E69" s="10">
        <v>0</v>
      </c>
      <c r="F69" s="10">
        <v>0</v>
      </c>
      <c r="G69" s="10">
        <v>20000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P69" s="3">
        <f t="shared" si="12"/>
        <v>145000</v>
      </c>
    </row>
    <row r="70" spans="2:16" s="9" customFormat="1" ht="12.75">
      <c r="B70" s="15" t="s">
        <v>52</v>
      </c>
      <c r="C70" s="10">
        <f>N50+C69-N51</f>
        <v>230109.37104219937</v>
      </c>
      <c r="D70" s="10">
        <f aca="true" t="shared" si="15" ref="D70:N70">D69+C70-C71</f>
        <v>223717.44406880494</v>
      </c>
      <c r="E70" s="10">
        <f t="shared" si="15"/>
        <v>217503.07062244925</v>
      </c>
      <c r="F70" s="10">
        <f>F69+E70-E71</f>
        <v>211461.31866071455</v>
      </c>
      <c r="G70" s="10">
        <f t="shared" si="15"/>
        <v>225587.39314236137</v>
      </c>
      <c r="H70" s="10">
        <f t="shared" si="15"/>
        <v>219321.07666618467</v>
      </c>
      <c r="I70" s="10">
        <f t="shared" si="15"/>
        <v>213228.82453656843</v>
      </c>
      <c r="J70" s="10">
        <f t="shared" si="15"/>
        <v>207305.80163277485</v>
      </c>
      <c r="K70" s="10">
        <f t="shared" si="15"/>
        <v>201547.30714297554</v>
      </c>
      <c r="L70" s="10">
        <f t="shared" si="15"/>
        <v>195948.77083344845</v>
      </c>
      <c r="M70" s="10">
        <f t="shared" si="15"/>
        <v>190505.74942140823</v>
      </c>
      <c r="N70" s="10">
        <f t="shared" si="15"/>
        <v>185213.92304859133</v>
      </c>
      <c r="P70" s="3" t="s">
        <v>54</v>
      </c>
    </row>
    <row r="71" spans="2:16" s="9" customFormat="1" ht="12.75">
      <c r="B71" s="17" t="s">
        <v>51</v>
      </c>
      <c r="C71" s="18">
        <f aca="true" t="shared" si="16" ref="C71:N71">C70/36</f>
        <v>6391.9269733944275</v>
      </c>
      <c r="D71" s="18">
        <f t="shared" si="16"/>
        <v>6214.373446355693</v>
      </c>
      <c r="E71" s="18">
        <f t="shared" si="16"/>
        <v>6041.751961734702</v>
      </c>
      <c r="F71" s="18">
        <f t="shared" si="16"/>
        <v>5873.925518353182</v>
      </c>
      <c r="G71" s="18">
        <f t="shared" si="16"/>
        <v>6266.316476176705</v>
      </c>
      <c r="H71" s="18">
        <f t="shared" si="16"/>
        <v>6092.252129616241</v>
      </c>
      <c r="I71" s="18">
        <f t="shared" si="16"/>
        <v>5923.022903793568</v>
      </c>
      <c r="J71" s="18">
        <f t="shared" si="16"/>
        <v>5758.494489799301</v>
      </c>
      <c r="K71" s="18">
        <f t="shared" si="16"/>
        <v>5598.536309527099</v>
      </c>
      <c r="L71" s="18">
        <f t="shared" si="16"/>
        <v>5443.021412040234</v>
      </c>
      <c r="M71" s="18">
        <f t="shared" si="16"/>
        <v>5291.826372816895</v>
      </c>
      <c r="N71" s="18">
        <f t="shared" si="16"/>
        <v>5144.831195794203</v>
      </c>
      <c r="P71" s="3">
        <f>SUM(C71:N71)</f>
        <v>70040.27918940225</v>
      </c>
    </row>
    <row r="72" spans="2:16" ht="13.5" thickBot="1">
      <c r="B72" s="16" t="s">
        <v>42</v>
      </c>
      <c r="C72" s="19">
        <f>SUM(C56:C64)+C68+SUM(C71:C71)</f>
        <v>127391.92697339442</v>
      </c>
      <c r="D72" s="19">
        <f>SUM(D56:D64)+D68+SUM(D71:D71)</f>
        <v>127214.37344635569</v>
      </c>
      <c r="E72" s="19">
        <f>SUM(E56:E64)+E68+SUM(E71:E71)</f>
        <v>127041.7519617347</v>
      </c>
      <c r="F72" s="19">
        <f>SUM(F56:F64)+F68+SUM(F71:F71)</f>
        <v>126873.92551835318</v>
      </c>
      <c r="G72" s="19">
        <f>SUM(G56:G64)+G68+SUM(G71:G71)</f>
        <v>127266.31647617671</v>
      </c>
      <c r="H72" s="19">
        <f>SUM(H56:H64)+H68+SUM(H71:H71)</f>
        <v>127092.25212961624</v>
      </c>
      <c r="I72" s="19">
        <f>SUM(I56:I64)+I68+SUM(I71:I71)</f>
        <v>126923.02290379356</v>
      </c>
      <c r="J72" s="19">
        <f>SUM(J56:J64)+J68+SUM(J71:J71)</f>
        <v>126758.4944897993</v>
      </c>
      <c r="K72" s="19">
        <f>SUM(K56:K64)+K68+SUM(K71:K71)</f>
        <v>126598.5363095271</v>
      </c>
      <c r="L72" s="19">
        <f>SUM(L56:L64)+L68+SUM(L71:L71)</f>
        <v>126443.02141204024</v>
      </c>
      <c r="M72" s="19">
        <f>SUM(M56:M64)+M68+SUM(M71:M71)</f>
        <v>126291.8263728169</v>
      </c>
      <c r="N72" s="19">
        <f>SUM(N56:N64)+N68+SUM(N71:N71)</f>
        <v>126144.8311957942</v>
      </c>
      <c r="P72" s="3">
        <f>SUM(C72:N72)</f>
        <v>1522040.2791894022</v>
      </c>
    </row>
  </sheetData>
  <printOptions/>
  <pageMargins left="0.25" right="0.25" top="0.25" bottom="0.25" header="0" footer="0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="75" zoomScaleNormal="75" workbookViewId="0" topLeftCell="A1">
      <selection activeCell="F3" sqref="F3"/>
    </sheetView>
  </sheetViews>
  <sheetFormatPr defaultColWidth="9.140625" defaultRowHeight="12.75"/>
  <cols>
    <col min="1" max="1" width="8.8515625" style="3" customWidth="1"/>
    <col min="2" max="2" width="7.140625" style="3" bestFit="1" customWidth="1"/>
    <col min="3" max="3" width="12.140625" style="3" bestFit="1" customWidth="1"/>
    <col min="4" max="4" width="13.00390625" style="3" customWidth="1"/>
    <col min="5" max="14" width="12.140625" style="3" bestFit="1" customWidth="1"/>
    <col min="15" max="15" width="3.00390625" style="3" customWidth="1"/>
    <col min="16" max="16" width="13.28125" style="3" bestFit="1" customWidth="1"/>
    <col min="17" max="16384" width="9.140625" style="3" customWidth="1"/>
  </cols>
  <sheetData>
    <row r="1" ht="23.25">
      <c r="A1" s="37" t="s">
        <v>85</v>
      </c>
    </row>
    <row r="2" spans="1:6" ht="15">
      <c r="A2" s="6" t="s">
        <v>81</v>
      </c>
      <c r="F2" s="36" t="s">
        <v>90</v>
      </c>
    </row>
    <row r="5" spans="1:16" ht="12.75">
      <c r="A5" s="22" t="s">
        <v>38</v>
      </c>
      <c r="P5" s="3" t="s">
        <v>71</v>
      </c>
    </row>
    <row r="6" spans="2:16" ht="12.75">
      <c r="B6" s="3" t="s">
        <v>55</v>
      </c>
      <c r="C6" s="20">
        <f>Income!C24</f>
        <v>1103000</v>
      </c>
      <c r="D6" s="20">
        <f>Income!D24</f>
        <v>753000</v>
      </c>
      <c r="E6" s="20">
        <f>Income!E24</f>
        <v>503000</v>
      </c>
      <c r="F6" s="20">
        <f>Income!F24</f>
        <v>403000</v>
      </c>
      <c r="G6" s="20">
        <f>Income!G24</f>
        <v>403000</v>
      </c>
      <c r="H6" s="20">
        <f>Income!H24</f>
        <v>403000</v>
      </c>
      <c r="I6" s="20">
        <f>Income!I24</f>
        <v>406000</v>
      </c>
      <c r="J6" s="20">
        <f>Income!J24</f>
        <v>406000</v>
      </c>
      <c r="K6" s="20">
        <f>Income!K24</f>
        <v>406000</v>
      </c>
      <c r="L6" s="20">
        <f>Income!L24</f>
        <v>406000</v>
      </c>
      <c r="M6" s="20">
        <f>Income!M24</f>
        <v>406000</v>
      </c>
      <c r="N6" s="20">
        <f>Income!N24</f>
        <v>406000</v>
      </c>
      <c r="P6" s="20">
        <f>SUM(C6:N6)</f>
        <v>6004000</v>
      </c>
    </row>
    <row r="7" spans="2:16" ht="13.5" thickBot="1">
      <c r="B7" s="21" t="s">
        <v>56</v>
      </c>
      <c r="C7" s="19">
        <f>Cost!C32</f>
        <v>222000</v>
      </c>
      <c r="D7" s="19">
        <f>Cost!D32</f>
        <v>191375</v>
      </c>
      <c r="E7" s="19">
        <f>Cost!E32</f>
        <v>168718.75</v>
      </c>
      <c r="F7" s="19">
        <f>Cost!F32</f>
        <v>141914.0625</v>
      </c>
      <c r="G7" s="19">
        <f>Cost!G32</f>
        <v>137685.546875</v>
      </c>
      <c r="H7" s="19">
        <f>Cost!H32</f>
        <v>129514.16015625</v>
      </c>
      <c r="I7" s="19">
        <f>Cost!I32</f>
        <v>128385.6201171875</v>
      </c>
      <c r="J7" s="19">
        <f>Cost!J32</f>
        <v>124789.21508789062</v>
      </c>
      <c r="K7" s="19">
        <f>Cost!K32</f>
        <v>121341.91131591797</v>
      </c>
      <c r="L7" s="19">
        <f>Cost!L32</f>
        <v>133756.43348693848</v>
      </c>
      <c r="M7" s="19">
        <f>Cost!M32</f>
        <v>124817.32511520386</v>
      </c>
      <c r="N7" s="19">
        <f>Cost!N32</f>
        <v>236451.97534561157</v>
      </c>
      <c r="P7" s="29">
        <f>SUM(C7:N7)</f>
        <v>1860750</v>
      </c>
    </row>
    <row r="8" spans="2:16" ht="12.75">
      <c r="B8" s="22" t="s">
        <v>57</v>
      </c>
      <c r="C8" s="23">
        <f>C6-C7</f>
        <v>881000</v>
      </c>
      <c r="D8" s="23">
        <f aca="true" t="shared" si="0" ref="D8:N8">D6-D7</f>
        <v>561625</v>
      </c>
      <c r="E8" s="23">
        <f t="shared" si="0"/>
        <v>334281.25</v>
      </c>
      <c r="F8" s="23">
        <f t="shared" si="0"/>
        <v>261085.9375</v>
      </c>
      <c r="G8" s="23">
        <f t="shared" si="0"/>
        <v>265314.453125</v>
      </c>
      <c r="H8" s="23">
        <f t="shared" si="0"/>
        <v>273485.83984375</v>
      </c>
      <c r="I8" s="23">
        <f t="shared" si="0"/>
        <v>277614.3798828125</v>
      </c>
      <c r="J8" s="23">
        <f t="shared" si="0"/>
        <v>281210.7849121094</v>
      </c>
      <c r="K8" s="23">
        <f t="shared" si="0"/>
        <v>284658.08868408203</v>
      </c>
      <c r="L8" s="23">
        <f t="shared" si="0"/>
        <v>272243.5665130615</v>
      </c>
      <c r="M8" s="23">
        <f t="shared" si="0"/>
        <v>281182.67488479614</v>
      </c>
      <c r="N8" s="23">
        <f t="shared" si="0"/>
        <v>169548.02465438843</v>
      </c>
      <c r="P8" s="23">
        <f>SUM(C8:N8)</f>
        <v>4143250</v>
      </c>
    </row>
    <row r="11" ht="12.75">
      <c r="A11" s="34" t="s">
        <v>40</v>
      </c>
    </row>
    <row r="12" spans="2:16" ht="12.75">
      <c r="B12" s="3" t="s">
        <v>55</v>
      </c>
      <c r="C12" s="20">
        <f>Income!C37</f>
        <v>403000</v>
      </c>
      <c r="D12" s="20">
        <f>Income!D37</f>
        <v>403000</v>
      </c>
      <c r="E12" s="20">
        <f>Income!E37</f>
        <v>403000</v>
      </c>
      <c r="F12" s="20">
        <f>Income!F37</f>
        <v>403000</v>
      </c>
      <c r="G12" s="20">
        <f>Income!G37</f>
        <v>403000</v>
      </c>
      <c r="H12" s="20">
        <f>Income!H37</f>
        <v>403000</v>
      </c>
      <c r="I12" s="20">
        <f>Income!I37</f>
        <v>406000</v>
      </c>
      <c r="J12" s="20">
        <f>Income!J37</f>
        <v>406000</v>
      </c>
      <c r="K12" s="20">
        <f>Income!K37</f>
        <v>406000</v>
      </c>
      <c r="L12" s="20">
        <f>Income!L37</f>
        <v>406000</v>
      </c>
      <c r="M12" s="20">
        <f>Income!M37</f>
        <v>406000</v>
      </c>
      <c r="N12" s="20">
        <f>Income!N37</f>
        <v>406000</v>
      </c>
      <c r="P12" s="20">
        <f>SUM(C12:N12)</f>
        <v>4854000</v>
      </c>
    </row>
    <row r="13" spans="2:16" ht="13.5" thickBot="1">
      <c r="B13" s="21" t="s">
        <v>56</v>
      </c>
      <c r="C13" s="19">
        <f>Cost!C52</f>
        <v>114472.22222222222</v>
      </c>
      <c r="D13" s="19">
        <f>Cost!D52</f>
        <v>114375.77160493827</v>
      </c>
      <c r="E13" s="19">
        <f>Cost!E52</f>
        <v>114282.00017146776</v>
      </c>
      <c r="F13" s="19">
        <f>Cost!F52</f>
        <v>114190.8335000381</v>
      </c>
      <c r="G13" s="19">
        <f>Cost!G52</f>
        <v>114657.75479170372</v>
      </c>
      <c r="H13" s="19">
        <f>Cost!H52</f>
        <v>114556.15049193417</v>
      </c>
      <c r="I13" s="19">
        <f>Cost!I52</f>
        <v>114457.36853382488</v>
      </c>
      <c r="J13" s="19">
        <f>Cost!J52</f>
        <v>114361.33051899642</v>
      </c>
      <c r="K13" s="19">
        <f>Cost!K52</f>
        <v>114267.96022680207</v>
      </c>
      <c r="L13" s="19">
        <f>Cost!L52</f>
        <v>114177.18355383535</v>
      </c>
      <c r="M13" s="19">
        <f>Cost!M52</f>
        <v>112088.9284551177</v>
      </c>
      <c r="N13" s="19">
        <f>Cost!N52</f>
        <v>112003.12488691998</v>
      </c>
      <c r="P13" s="29">
        <f>SUM(C13:N13)</f>
        <v>1367890.6289578006</v>
      </c>
    </row>
    <row r="14" spans="2:16" ht="12.75">
      <c r="B14" s="22" t="s">
        <v>57</v>
      </c>
      <c r="C14" s="23">
        <f aca="true" t="shared" si="1" ref="C14:N14">C12-C13</f>
        <v>288527.77777777775</v>
      </c>
      <c r="D14" s="23">
        <f t="shared" si="1"/>
        <v>288624.22839506174</v>
      </c>
      <c r="E14" s="23">
        <f t="shared" si="1"/>
        <v>288717.9998285322</v>
      </c>
      <c r="F14" s="23">
        <f t="shared" si="1"/>
        <v>288809.16649996187</v>
      </c>
      <c r="G14" s="23">
        <f t="shared" si="1"/>
        <v>288342.2452082963</v>
      </c>
      <c r="H14" s="23">
        <f t="shared" si="1"/>
        <v>288443.84950806585</v>
      </c>
      <c r="I14" s="23">
        <f t="shared" si="1"/>
        <v>291542.63146617514</v>
      </c>
      <c r="J14" s="23">
        <f t="shared" si="1"/>
        <v>291638.6694810036</v>
      </c>
      <c r="K14" s="23">
        <f t="shared" si="1"/>
        <v>291732.03977319796</v>
      </c>
      <c r="L14" s="23">
        <f t="shared" si="1"/>
        <v>291822.8164461646</v>
      </c>
      <c r="M14" s="23">
        <f t="shared" si="1"/>
        <v>293911.0715448823</v>
      </c>
      <c r="N14" s="23">
        <f t="shared" si="1"/>
        <v>293996.87511308</v>
      </c>
      <c r="P14" s="23">
        <f>SUM(C14:N14)</f>
        <v>3486109.3710421994</v>
      </c>
    </row>
    <row r="17" ht="12.75">
      <c r="A17" s="34" t="s">
        <v>39</v>
      </c>
    </row>
    <row r="18" spans="2:16" ht="12.75">
      <c r="B18" s="3" t="s">
        <v>55</v>
      </c>
      <c r="C18" s="20">
        <f>Income!C51</f>
        <v>1345700</v>
      </c>
      <c r="D18" s="20">
        <f>Income!D51</f>
        <v>1030700</v>
      </c>
      <c r="E18" s="20">
        <f>Income!E51</f>
        <v>805700</v>
      </c>
      <c r="F18" s="20">
        <f>Income!F51</f>
        <v>715700</v>
      </c>
      <c r="G18" s="20">
        <f>Income!G51</f>
        <v>715700</v>
      </c>
      <c r="H18" s="20">
        <f>Income!H51</f>
        <v>715700</v>
      </c>
      <c r="I18" s="20">
        <f>Income!I51</f>
        <v>721400</v>
      </c>
      <c r="J18" s="20">
        <f>Income!J51</f>
        <v>721400</v>
      </c>
      <c r="K18" s="20">
        <f>Income!K51</f>
        <v>721400</v>
      </c>
      <c r="L18" s="20">
        <f>Income!L51</f>
        <v>721400</v>
      </c>
      <c r="M18" s="20">
        <f>Income!M51</f>
        <v>721400</v>
      </c>
      <c r="N18" s="20">
        <f>Income!N51</f>
        <v>721400</v>
      </c>
      <c r="P18" s="20">
        <f>SUM(C18:N18)</f>
        <v>9657600</v>
      </c>
    </row>
    <row r="19" spans="2:16" ht="13.5" thickBot="1">
      <c r="B19" s="21" t="s">
        <v>56</v>
      </c>
      <c r="C19" s="19">
        <f>Cost!C72</f>
        <v>127391.92697339442</v>
      </c>
      <c r="D19" s="19">
        <f>Cost!D72</f>
        <v>127214.37344635569</v>
      </c>
      <c r="E19" s="19">
        <f>Cost!E72</f>
        <v>127041.7519617347</v>
      </c>
      <c r="F19" s="19">
        <f>Cost!F72</f>
        <v>126873.92551835318</v>
      </c>
      <c r="G19" s="19">
        <f>Cost!G72</f>
        <v>127266.31647617671</v>
      </c>
      <c r="H19" s="19">
        <f>Cost!H72</f>
        <v>127092.25212961624</v>
      </c>
      <c r="I19" s="19">
        <f>Cost!I72</f>
        <v>126923.02290379356</v>
      </c>
      <c r="J19" s="19">
        <f>Cost!J72</f>
        <v>126758.4944897993</v>
      </c>
      <c r="K19" s="19">
        <f>Cost!K72</f>
        <v>126598.5363095271</v>
      </c>
      <c r="L19" s="19">
        <f>Cost!L72</f>
        <v>126443.02141204024</v>
      </c>
      <c r="M19" s="19">
        <f>Cost!M72</f>
        <v>126291.8263728169</v>
      </c>
      <c r="N19" s="19">
        <f>Cost!N72</f>
        <v>126144.8311957942</v>
      </c>
      <c r="P19" s="29">
        <f>SUM(C19:N19)</f>
        <v>1522040.2791894022</v>
      </c>
    </row>
    <row r="20" spans="2:16" ht="12.75">
      <c r="B20" s="22" t="s">
        <v>57</v>
      </c>
      <c r="C20" s="23">
        <f aca="true" t="shared" si="2" ref="C20:N20">C18-C19</f>
        <v>1218308.0730266056</v>
      </c>
      <c r="D20" s="23">
        <f t="shared" si="2"/>
        <v>903485.6265536443</v>
      </c>
      <c r="E20" s="23">
        <f t="shared" si="2"/>
        <v>678658.2480382653</v>
      </c>
      <c r="F20" s="23">
        <f t="shared" si="2"/>
        <v>588826.0744816468</v>
      </c>
      <c r="G20" s="23">
        <f t="shared" si="2"/>
        <v>588433.6835238233</v>
      </c>
      <c r="H20" s="23">
        <f t="shared" si="2"/>
        <v>588607.7478703838</v>
      </c>
      <c r="I20" s="23">
        <f t="shared" si="2"/>
        <v>594476.9770962064</v>
      </c>
      <c r="J20" s="23">
        <f t="shared" si="2"/>
        <v>594641.5055102007</v>
      </c>
      <c r="K20" s="23">
        <f t="shared" si="2"/>
        <v>594801.4636904729</v>
      </c>
      <c r="L20" s="23">
        <f t="shared" si="2"/>
        <v>594956.9785879598</v>
      </c>
      <c r="M20" s="23">
        <f t="shared" si="2"/>
        <v>595108.1736271831</v>
      </c>
      <c r="N20" s="23">
        <f t="shared" si="2"/>
        <v>595255.1688042058</v>
      </c>
      <c r="P20" s="23">
        <f>SUM(C20:N20)</f>
        <v>8135559.720810598</v>
      </c>
    </row>
  </sheetData>
  <printOptions/>
  <pageMargins left="0.25" right="0.25" top="1" bottom="1" header="0.5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marshm</dc:creator>
  <cp:keywords/>
  <dc:description/>
  <cp:lastModifiedBy>Gene Marsh</cp:lastModifiedBy>
  <cp:lastPrinted>2000-09-14T12:08:59Z</cp:lastPrinted>
  <dcterms:created xsi:type="dcterms:W3CDTF">2000-02-18T01:57:08Z</dcterms:created>
  <dcterms:modified xsi:type="dcterms:W3CDTF">2000-10-02T16:55:48Z</dcterms:modified>
  <cp:category/>
  <cp:version/>
  <cp:contentType/>
  <cp:contentStatus/>
</cp:coreProperties>
</file>