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5" yWindow="65521" windowWidth="8460" windowHeight="9600" tabRatio="886" activeTab="3"/>
  </bookViews>
  <sheets>
    <sheet name="ASSUMPTIONS" sheetId="1" r:id="rId1"/>
    <sheet name=" Volume Projections" sheetId="2" r:id="rId2"/>
    <sheet name="Detail of Cash flows" sheetId="3" r:id="rId3"/>
    <sheet name="Employee &amp; Expense Input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IntlFixup" hidden="1">TRUE</definedName>
    <definedName name="A_CustProgramsFY98">'[4]Total Program Mgmt'!$E$3:$P$94</definedName>
    <definedName name="A_CustServiceFY98">'[5]Total Customer Services'!$E$3:$P$94</definedName>
    <definedName name="A_PartServiceFY98">'[6]Total Partner Services'!$E$3:$P$94</definedName>
    <definedName name="A_PerfImprvFY98">'[7]Total Perf Impr'!$E$3:$P$94</definedName>
    <definedName name="A_SupptSeriviceFY98">'[8]Total Support Services'!$E$3:$P$94</definedName>
    <definedName name="admin_10">#REF!</definedName>
    <definedName name="admin2_10">#REF!</definedName>
    <definedName name="area">#REF!</definedName>
    <definedName name="back6">#REF!</definedName>
    <definedName name="back7">#REF!</definedName>
    <definedName name="baddet1Q">#REF!</definedName>
    <definedName name="baddet1Q97">#REF!</definedName>
    <definedName name="baddet2Q">#REF!</definedName>
    <definedName name="baddet2Q97">#REF!</definedName>
    <definedName name="baddet2qb">#REF!</definedName>
    <definedName name="baddet3Q">#REF!</definedName>
    <definedName name="baddet3Q97">#REF!</definedName>
    <definedName name="baddet3qb">#REF!</definedName>
    <definedName name="baddet4Q">#REF!</definedName>
    <definedName name="baddet4Q97">#REF!</definedName>
    <definedName name="baddetFY">#REF!</definedName>
    <definedName name="baddetFY97">#REF!</definedName>
    <definedName name="CDB">#REF!</definedName>
    <definedName name="cgstot1Q">#REF!</definedName>
    <definedName name="cgstot1Q97">#REF!</definedName>
    <definedName name="cgstot2Q">#REF!</definedName>
    <definedName name="cgstot2Q97">#REF!</definedName>
    <definedName name="cgstot3Q">#REF!</definedName>
    <definedName name="cgstot3Q97">#REF!</definedName>
    <definedName name="cgstot4Q">#REF!</definedName>
    <definedName name="cgstot4Q97">#REF!</definedName>
    <definedName name="cgstotFY">#REF!</definedName>
    <definedName name="cgstotFY97">#REF!</definedName>
    <definedName name="CS">#REF!</definedName>
    <definedName name="Data">#REF!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flt1">'[2]Customize Your Loan Manager'!$G$21</definedName>
    <definedName name="display_area_2">#REF!</definedName>
    <definedName name="display_area_3">#REF!</definedName>
    <definedName name="display_area_4">#REF!</definedName>
    <definedName name="DSP">#REF!</definedName>
    <definedName name="DSPIMO">#REF!</definedName>
    <definedName name="DSPMO">#REF!</definedName>
    <definedName name="DSPTLMO">#REF!</definedName>
    <definedName name="DTS">#REF!</definedName>
    <definedName name="Entered_Pmt">#REF!</definedName>
    <definedName name="five">#REF!</definedName>
    <definedName name="four">#REF!</definedName>
    <definedName name="GoAssetChart" localSheetId="1">' Volume Projections'!GoAssetChart</definedName>
    <definedName name="GoAssetChart" localSheetId="2">'Detail of Cash flows'!GoAssetChart</definedName>
    <definedName name="GoAssetChart">[0]!GoAssetChart</definedName>
    <definedName name="GoAssetChart2" localSheetId="1">' Volume Projections'!GoAssetChart2</definedName>
    <definedName name="GoAssetChart2">[0]!GoAssetChart2</definedName>
    <definedName name="GoBack" localSheetId="1">' Volume Projections'!GoBack</definedName>
    <definedName name="GoBack" localSheetId="2">'Detail of Cash flows'!GoBack</definedName>
    <definedName name="GoBack">[0]!GoBack</definedName>
    <definedName name="GoBalanceSheet" localSheetId="1">' Volume Projections'!GoBalanceSheet</definedName>
    <definedName name="GoBalanceSheet" localSheetId="2">'Detail of Cash flows'!GoBalanceSheet</definedName>
    <definedName name="GoBalanceSheet">[0]!GoBalanceSheet</definedName>
    <definedName name="GoCashFlow" localSheetId="1">' Volume Projections'!GoCashFlow</definedName>
    <definedName name="GoCashFlow" localSheetId="2">'Detail of Cash flows'!GoCashFlow</definedName>
    <definedName name="GoCashFlow">[0]!GoCashFlow</definedName>
    <definedName name="GoData" localSheetId="1">' Volume Projections'!GoData</definedName>
    <definedName name="GoData" localSheetId="2">'Detail of Cash flows'!GoData</definedName>
    <definedName name="GoData">[0]!GoData</definedName>
    <definedName name="GoIncomeChart" localSheetId="1">' Volume Projections'!GoIncomeChart</definedName>
    <definedName name="GoIncomeChart" localSheetId="2">'Detail of Cash flows'!GoIncomeChart</definedName>
    <definedName name="GoIncomeChart">[0]!GoIncomeChart</definedName>
    <definedName name="Header_Area">#REF!</definedName>
    <definedName name="incr">#REF!</definedName>
    <definedName name="INT">#REF!</definedName>
    <definedName name="Interest">#REF!</definedName>
    <definedName name="inttot1Q">#REF!</definedName>
    <definedName name="inttot1Q97">#REF!</definedName>
    <definedName name="inttot2Q">#REF!</definedName>
    <definedName name="inttot2Q97">#REF!</definedName>
    <definedName name="inttot3Q">#REF!</definedName>
    <definedName name="inttot3Q97">#REF!</definedName>
    <definedName name="inttot4Q">#REF!</definedName>
    <definedName name="inttot4Q97">#REF!</definedName>
    <definedName name="inttotFY">#REF!</definedName>
    <definedName name="labdsx1Q">#REF!</definedName>
    <definedName name="labdsx1Q97">#REF!</definedName>
    <definedName name="labdsx2Q">#REF!</definedName>
    <definedName name="labdsx2Q97">#REF!</definedName>
    <definedName name="labdsx3Q">#REF!</definedName>
    <definedName name="labdsx3Q97">#REF!</definedName>
    <definedName name="labdsx4Q">#REF!</definedName>
    <definedName name="labdsx4Q97">#REF!</definedName>
    <definedName name="labdsxFY">#REF!</definedName>
    <definedName name="labdsxFY97">#REF!</definedName>
    <definedName name="labnet1Q">#REF!</definedName>
    <definedName name="labnet1Q97">#REF!</definedName>
    <definedName name="labnet2Q">#REF!</definedName>
    <definedName name="labnet2Q97">#REF!</definedName>
    <definedName name="labnet3Q">#REF!</definedName>
    <definedName name="labnet3Q97">#REF!</definedName>
    <definedName name="labnet4Q">#REF!</definedName>
    <definedName name="labnet4Q97">#REF!</definedName>
    <definedName name="labnetFY">#REF!</definedName>
    <definedName name="labnetFY97">#REF!</definedName>
    <definedName name="labnic1Q">#REF!</definedName>
    <definedName name="labnic1Q97">#REF!</definedName>
    <definedName name="labnic2Q">#REF!</definedName>
    <definedName name="labnic2Q97">#REF!</definedName>
    <definedName name="labnic3Q">#REF!</definedName>
    <definedName name="labnic3Q97">#REF!</definedName>
    <definedName name="labnic4Q">#REF!</definedName>
    <definedName name="labnic4Q97">#REF!</definedName>
    <definedName name="labnicFY">#REF!</definedName>
    <definedName name="labnicFY97">#REF!</definedName>
    <definedName name="labtot1Q">#REF!</definedName>
    <definedName name="labtot1Q97">#REF!</definedName>
    <definedName name="labtot2Q">#REF!</definedName>
    <definedName name="labtot2Q97">#REF!</definedName>
    <definedName name="labtot3Q">#REF!</definedName>
    <definedName name="labtot3Q97">#REF!</definedName>
    <definedName name="labtot4Q">#REF!</definedName>
    <definedName name="labtot4Q97">#REF!</definedName>
    <definedName name="labtotFY">#REF!</definedName>
    <definedName name="labtotFY97">#REF!</definedName>
    <definedName name="LoanTable">#REF!</definedName>
    <definedName name="LOC">#REF!</definedName>
    <definedName name="m_stot1Q97">#REF!</definedName>
    <definedName name="m_stot2Q97">#REF!</definedName>
    <definedName name="m_stot3Q97">#REF!</definedName>
    <definedName name="m_stot4Q97">#REF!</definedName>
    <definedName name="Mrkting">#REF!</definedName>
    <definedName name="Mrkting_09">#REF!</definedName>
    <definedName name="Mrkting_10">#REF!</definedName>
    <definedName name="Mrkting_11">#REF!</definedName>
    <definedName name="Mrkting_12">#REF!</definedName>
    <definedName name="Mrkting_13">#REF!</definedName>
    <definedName name="NetODC">#REF!</definedName>
    <definedName name="NetODC_09">#REF!</definedName>
    <definedName name="NetODC_10">#REF!</definedName>
    <definedName name="NetOH">#REF!</definedName>
    <definedName name="NetOH_09">#REF!</definedName>
    <definedName name="NetOH_10">#REF!</definedName>
    <definedName name="NicODC">#REF!</definedName>
    <definedName name="NicODC_09">#REF!</definedName>
    <definedName name="NicODC_10">#REF!</definedName>
    <definedName name="NicODC_11">#REF!</definedName>
    <definedName name="NicODC_12">#REF!</definedName>
    <definedName name="NicODC_13">#REF!</definedName>
    <definedName name="NicOH">#REF!</definedName>
    <definedName name="NicOH_09">#REF!</definedName>
    <definedName name="NicOH_10">#REF!</definedName>
    <definedName name="NicOH_11">#REF!</definedName>
    <definedName name="NicOH_12">#REF!</definedName>
    <definedName name="NicOH_13">#REF!</definedName>
    <definedName name="NicOH2_09">#REF!</definedName>
    <definedName name="NicOH2_10">#REF!</definedName>
    <definedName name="NOMO">#REF!</definedName>
    <definedName name="NS">#REF!</definedName>
    <definedName name="NUMCHECK">AND(ISNUMBER(#REF!),ISNUMBER(#REF!),ISNUMBER(#REF!),ISNUMBER(#REF!))</definedName>
    <definedName name="NUMENTRIES">#REF!</definedName>
    <definedName name="odcdsx1Q">#REF!</definedName>
    <definedName name="odcdsx1Q97">#REF!</definedName>
    <definedName name="odcdsx2Q">#REF!</definedName>
    <definedName name="odcdsx2Q97">#REF!</definedName>
    <definedName name="odcdsx3Q">#REF!</definedName>
    <definedName name="odcdsx3Q97">#REF!</definedName>
    <definedName name="odcdsx4Q">#REF!</definedName>
    <definedName name="odcdsx4Q97">#REF!</definedName>
    <definedName name="odcdsxFY">#REF!</definedName>
    <definedName name="odcdsxFY97">#REF!</definedName>
    <definedName name="odcnet1Q">#REF!</definedName>
    <definedName name="odcnet1Q97">#REF!</definedName>
    <definedName name="odcnet2Q">#REF!</definedName>
    <definedName name="odcnet2Q97">#REF!</definedName>
    <definedName name="odcnet3Q">#REF!</definedName>
    <definedName name="odcnet3Q97">#REF!</definedName>
    <definedName name="odcnet4Q">#REF!</definedName>
    <definedName name="odcnet4Q97">#REF!</definedName>
    <definedName name="odcnetFY">#REF!</definedName>
    <definedName name="odcnetFY97">#REF!</definedName>
    <definedName name="odcnic1Q">#REF!</definedName>
    <definedName name="odcnic1Q97">#REF!</definedName>
    <definedName name="odcnic2Q">#REF!</definedName>
    <definedName name="odcnic2Q97">#REF!</definedName>
    <definedName name="odcnic3Q">#REF!</definedName>
    <definedName name="odcnic3Q97">#REF!</definedName>
    <definedName name="odcnic4Q">#REF!</definedName>
    <definedName name="odcnic4Q97">#REF!</definedName>
    <definedName name="odcnicFY">#REF!</definedName>
    <definedName name="odcnicFY97">#REF!</definedName>
    <definedName name="odctot1Q">#REF!</definedName>
    <definedName name="odctot1Q97">#REF!</definedName>
    <definedName name="odctot2Q">#REF!</definedName>
    <definedName name="odctot2Q97">#REF!</definedName>
    <definedName name="odctot3Q">#REF!</definedName>
    <definedName name="odctot3Q97">#REF!</definedName>
    <definedName name="odctot4Q">#REF!</definedName>
    <definedName name="odctot4Q97">#REF!</definedName>
    <definedName name="odctotFY">#REF!</definedName>
    <definedName name="odctotFY97">#REF!</definedName>
    <definedName name="one">#REF!</definedName>
    <definedName name="opxdsx1Q">#REF!</definedName>
    <definedName name="opxdsx1Q97">#REF!</definedName>
    <definedName name="opxdsx2Q">#REF!</definedName>
    <definedName name="opxdsx2Q97">#REF!</definedName>
    <definedName name="opxdsx3Q">#REF!</definedName>
    <definedName name="opxdsx3Q97">#REF!</definedName>
    <definedName name="opxdsx4Q">#REF!</definedName>
    <definedName name="opxdsx4Q97">#REF!</definedName>
    <definedName name="opxdsxFY">#REF!</definedName>
    <definedName name="opxdsxFY97">#REF!</definedName>
    <definedName name="opxnet1Q">#REF!</definedName>
    <definedName name="opxnet1Q97">#REF!</definedName>
    <definedName name="opxnet2Q">#REF!</definedName>
    <definedName name="opxnet2Q97">#REF!</definedName>
    <definedName name="opxnet3Q">#REF!</definedName>
    <definedName name="opxnet3Q97">#REF!</definedName>
    <definedName name="opxnet4Q">#REF!</definedName>
    <definedName name="opxnet4Q97">#REF!</definedName>
    <definedName name="opxnetFY">#REF!</definedName>
    <definedName name="opxnetFY97">#REF!</definedName>
    <definedName name="opxnic1Q">#REF!</definedName>
    <definedName name="opxnic1Q97">#REF!</definedName>
    <definedName name="opxnic2Q">#REF!</definedName>
    <definedName name="opxnic2Q97">#REF!</definedName>
    <definedName name="opxnic3Q">#REF!</definedName>
    <definedName name="opxnic3Q97">#REF!</definedName>
    <definedName name="opxnic4Q">#REF!</definedName>
    <definedName name="opxnic4Q97">#REF!</definedName>
    <definedName name="opxnicFY">#REF!</definedName>
    <definedName name="opxnicFY97">#REF!</definedName>
    <definedName name="opxtot1Q">#REF!</definedName>
    <definedName name="opxtot1Q97">#REF!</definedName>
    <definedName name="opxtot2Q">#REF!</definedName>
    <definedName name="opxtot2Q97">#REF!</definedName>
    <definedName name="opxtot3Q">#REF!</definedName>
    <definedName name="opxtot3Q97">#REF!</definedName>
    <definedName name="opxtot4Q">#REF!</definedName>
    <definedName name="opxtot4Q97">#REF!</definedName>
    <definedName name="opxtotFY">#REF!</definedName>
    <definedName name="opxtotFY97">#REF!</definedName>
    <definedName name="othtot1Q">#REF!</definedName>
    <definedName name="othtot1Q97">#REF!</definedName>
    <definedName name="othtot2Q">#REF!</definedName>
    <definedName name="othtot2Q97">#REF!</definedName>
    <definedName name="othtot3Q">#REF!</definedName>
    <definedName name="othtot3Q97">#REF!</definedName>
    <definedName name="othtot4Q">#REF!</definedName>
    <definedName name="othtot4Q97">#REF!</definedName>
    <definedName name="othtotFY">#REF!</definedName>
    <definedName name="othtotFY97">#REF!</definedName>
    <definedName name="Per_1">#REF!</definedName>
    <definedName name="Per_10">#REF!</definedName>
    <definedName name="Per_11">#REF!</definedName>
    <definedName name="Per_12">#REF!</definedName>
    <definedName name="Per_13">#REF!</definedName>
    <definedName name="Per_2">#REF!</definedName>
    <definedName name="Per_3">#REF!</definedName>
    <definedName name="Per_4">#REF!</definedName>
    <definedName name="Per_5">#REF!</definedName>
    <definedName name="Per_6">#REF!</definedName>
    <definedName name="Per_7">#REF!</definedName>
    <definedName name="Per_8">#REF!</definedName>
    <definedName name="Per_9">#REF!</definedName>
    <definedName name="PERYR">#REF!</definedName>
    <definedName name="pmnt">#REF!</definedName>
    <definedName name="Principal">#REF!</definedName>
    <definedName name="_xlnm.Print_Area" localSheetId="2">'Detail of Cash flows'!$A$1:$BN$149</definedName>
    <definedName name="_xlnm.Print_Area" localSheetId="3">'Employee &amp; Expense Input'!$A$1:$BO$224</definedName>
    <definedName name="_xlnm.Print_Titles" localSheetId="2">'Detail of Cash flows'!$A:$C</definedName>
    <definedName name="_xlnm.Print_Titles" localSheetId="3">'Employee &amp; Expense Input'!$A:$A,'Employee &amp; Expense Input'!$1:$4</definedName>
    <definedName name="r_dtot1Q97">#REF!</definedName>
    <definedName name="r_dtot2Q97">#REF!</definedName>
    <definedName name="r_dtot3Q97">#REF!</definedName>
    <definedName name="r_dtot4Q97">#REF!</definedName>
    <definedName name="r_dtotFY97">#REF!</definedName>
    <definedName name="Rate">#REF!</definedName>
    <definedName name="rate2">#REF!</definedName>
    <definedName name="rate3">#REF!</definedName>
    <definedName name="RefreshArea">#REF!</definedName>
    <definedName name="revdsx1Q">#REF!</definedName>
    <definedName name="revdsx1Q97">#REF!</definedName>
    <definedName name="revdsx1Q98">#REF!</definedName>
    <definedName name="revdsx2Q">#REF!</definedName>
    <definedName name="revdsx2Q97">#REF!</definedName>
    <definedName name="revdsx2Q98">#REF!</definedName>
    <definedName name="revdsx3Q">#REF!</definedName>
    <definedName name="revdsx3Q97">#REF!</definedName>
    <definedName name="revdsx3Q98">#REF!</definedName>
    <definedName name="revdsx4Q">#REF!</definedName>
    <definedName name="revdsx4Q97">#REF!</definedName>
    <definedName name="revdsx4Q98">#REF!</definedName>
    <definedName name="revdsxFY">#REF!</definedName>
    <definedName name="revdsxFY97">#REF!</definedName>
    <definedName name="revhld1Q97">#REF!</definedName>
    <definedName name="revhld1Q98">#REF!</definedName>
    <definedName name="revhld2Q97">#REF!</definedName>
    <definedName name="revhld2Q98">#REF!</definedName>
    <definedName name="revhld3Q97">#REF!</definedName>
    <definedName name="revhld3Q98">#REF!</definedName>
    <definedName name="revhld4Q97">#REF!</definedName>
    <definedName name="revhld4Q98">#REF!</definedName>
    <definedName name="revhldFY97">#REF!</definedName>
    <definedName name="revhldFY98">#REF!</definedName>
    <definedName name="revmtc1Q">#REF!</definedName>
    <definedName name="revmtc1Q97">#REF!</definedName>
    <definedName name="revmtc2Q">#REF!</definedName>
    <definedName name="revmtc2Q97">#REF!</definedName>
    <definedName name="revmtc3Q">#REF!</definedName>
    <definedName name="revmtc3Q97">#REF!</definedName>
    <definedName name="revmtc4Q">#REF!</definedName>
    <definedName name="revmtc4Q97">#REF!</definedName>
    <definedName name="revmtcFY">#REF!</definedName>
    <definedName name="revmtcFY97">#REF!</definedName>
    <definedName name="revnet1Q">#REF!</definedName>
    <definedName name="revnet1Q97">#REF!</definedName>
    <definedName name="revnet2Q">#REF!</definedName>
    <definedName name="revnet2Q97">#REF!</definedName>
    <definedName name="revnet3Q">#REF!</definedName>
    <definedName name="revnet3Q97">#REF!</definedName>
    <definedName name="revnet4Q">#REF!</definedName>
    <definedName name="revnet4Q97">#REF!</definedName>
    <definedName name="revnetFY">#REF!</definedName>
    <definedName name="revnetFY97">#REF!</definedName>
    <definedName name="revnew1Q">#REF!</definedName>
    <definedName name="revnew1Q97">#REF!</definedName>
    <definedName name="revnew2Q">#REF!</definedName>
    <definedName name="revnew2Q97">#REF!</definedName>
    <definedName name="revnew3Q">#REF!</definedName>
    <definedName name="revnew3Q97">#REF!</definedName>
    <definedName name="revnew4Q">#REF!</definedName>
    <definedName name="revnew4Q97">#REF!</definedName>
    <definedName name="revnewFY">#REF!</definedName>
    <definedName name="revnewFY97">#REF!</definedName>
    <definedName name="revnic1Q">#REF!</definedName>
    <definedName name="revnic1Q97">#REF!</definedName>
    <definedName name="revnic1Q98">#REF!</definedName>
    <definedName name="revnic2Q">#REF!</definedName>
    <definedName name="revnic2Q97">#REF!</definedName>
    <definedName name="revnic2Q98">#REF!</definedName>
    <definedName name="revnic3Q">#REF!</definedName>
    <definedName name="revnic3Q97">#REF!</definedName>
    <definedName name="revnic3Q98">#REF!</definedName>
    <definedName name="revnic4Q">#REF!</definedName>
    <definedName name="revnic4Q97">#REF!</definedName>
    <definedName name="revnic4Q98">#REF!</definedName>
    <definedName name="revnicFY">#REF!</definedName>
    <definedName name="revnicFY97">#REF!</definedName>
    <definedName name="revnicFY98">#REF!</definedName>
    <definedName name="revren1Q">#REF!</definedName>
    <definedName name="revren1Q97">#REF!</definedName>
    <definedName name="revren2Q">#REF!</definedName>
    <definedName name="revren2Q97">#REF!</definedName>
    <definedName name="revren3Q">#REF!</definedName>
    <definedName name="revren3Q97">#REF!</definedName>
    <definedName name="revren4Q">#REF!</definedName>
    <definedName name="revren4Q97">#REF!</definedName>
    <definedName name="revrenFY">#REF!</definedName>
    <definedName name="revrenFY97">#REF!</definedName>
    <definedName name="revsec1Q">#REF!</definedName>
    <definedName name="revsec1Q97">#REF!</definedName>
    <definedName name="revsec1Q98">#REF!</definedName>
    <definedName name="revsec2Q">#REF!</definedName>
    <definedName name="revsec2Q97">#REF!</definedName>
    <definedName name="revsec2Q98">#REF!</definedName>
    <definedName name="revsec3Q">#REF!</definedName>
    <definedName name="revsec3Q97">#REF!</definedName>
    <definedName name="revsec3Q98">#REF!</definedName>
    <definedName name="revsec4Q">#REF!</definedName>
    <definedName name="revsec4Q97">#REF!</definedName>
    <definedName name="revsec4Q98">#REF!</definedName>
    <definedName name="revsecFY">#REF!</definedName>
    <definedName name="revsecFY97">#REF!</definedName>
    <definedName name="revtot1Q">#REF!</definedName>
    <definedName name="revtot1Q97">#REF!</definedName>
    <definedName name="revtot1Q98">#REF!</definedName>
    <definedName name="revtot2Q">#REF!</definedName>
    <definedName name="revtot2Q97">#REF!</definedName>
    <definedName name="revtot2Q98">#REF!</definedName>
    <definedName name="revtot3Q">#REF!</definedName>
    <definedName name="revtot3Q97">#REF!</definedName>
    <definedName name="revtot3Q98">#REF!</definedName>
    <definedName name="revtot4Q">#REF!</definedName>
    <definedName name="revtot4Q97">#REF!</definedName>
    <definedName name="revtot4Q98">#REF!</definedName>
    <definedName name="revtotFY">#REF!</definedName>
    <definedName name="revtotFY97">#REF!</definedName>
    <definedName name="s_mtot1Q97">#REF!</definedName>
    <definedName name="s_mtot2Q97">#REF!</definedName>
    <definedName name="s_mtot3Q97">#REF!</definedName>
    <definedName name="s_mtot4Q97">#REF!</definedName>
    <definedName name="sgatot1Q">#REF!</definedName>
    <definedName name="sgatot1Q97">#REF!</definedName>
    <definedName name="sgatot2Q">#REF!</definedName>
    <definedName name="sgatot2Q97">#REF!</definedName>
    <definedName name="sgatot3Q">#REF!</definedName>
    <definedName name="sgatot3Q97">#REF!</definedName>
    <definedName name="sgatot4Q">#REF!</definedName>
    <definedName name="sgatot4Q97">#REF!</definedName>
    <definedName name="sgatotFY">#REF!</definedName>
    <definedName name="sgatotFY97">#REF!</definedName>
    <definedName name="six">#REF!</definedName>
    <definedName name="SRS1">#REF!</definedName>
    <definedName name="SRS2">#REF!</definedName>
    <definedName name="SS">#REF!</definedName>
    <definedName name="Tax_Payment">#REF!</definedName>
    <definedName name="tbl1">#REF!</definedName>
    <definedName name="three">#REF!</definedName>
    <definedName name="TOT">#REF!</definedName>
    <definedName name="two">#REF!</definedName>
    <definedName name="warn1">#REF!</definedName>
    <definedName name="warn2">#REF!</definedName>
    <definedName name="wastot1Q">#REF!</definedName>
    <definedName name="wastot2Q">#REF!</definedName>
    <definedName name="wastot3Q">#REF!</definedName>
    <definedName name="wastot4Q">#REF!</definedName>
    <definedName name="wastotFY">#REF!</definedName>
  </definedNames>
  <calcPr fullCalcOnLoad="1"/>
</workbook>
</file>

<file path=xl/comments2.xml><?xml version="1.0" encoding="utf-8"?>
<comments xmlns="http://schemas.openxmlformats.org/spreadsheetml/2006/main">
  <authors>
    <author>Domain Bank, Inc.</author>
  </authors>
  <commentList>
    <comment ref="A19" authorId="0">
      <text>
        <r>
          <rPr>
            <sz val="8"/>
            <rFont val="Tahoma"/>
            <family val="0"/>
          </rPr>
          <t xml:space="preserve">
starts 2 yrs. After initial rollout</t>
        </r>
      </text>
    </comment>
    <comment ref="AL20" authorId="0">
      <text>
        <r>
          <rPr>
            <sz val="8"/>
            <rFont val="Tahoma"/>
            <family val="0"/>
          </rPr>
          <t xml:space="preserve">add sunrise renewals
</t>
        </r>
      </text>
    </comment>
    <comment ref="AC20" authorId="0">
      <text>
        <r>
          <rPr>
            <sz val="8"/>
            <rFont val="Tahoma"/>
            <family val="0"/>
          </rPr>
          <t xml:space="preserve">
1st renewal of the basic 
registrations</t>
        </r>
      </text>
    </comment>
  </commentList>
</comments>
</file>

<file path=xl/comments3.xml><?xml version="1.0" encoding="utf-8"?>
<comments xmlns="http://schemas.openxmlformats.org/spreadsheetml/2006/main">
  <authors>
    <author>Domain Bank, Inc.</author>
  </authors>
  <commentList>
    <comment ref="B26" authorId="0">
      <text>
        <r>
          <rPr>
            <sz val="8"/>
            <rFont val="Tahoma"/>
            <family val="0"/>
          </rPr>
          <t xml:space="preserve">
starts 2 yrs. After initial rollout</t>
        </r>
      </text>
    </comment>
  </commentList>
</comments>
</file>

<file path=xl/sharedStrings.xml><?xml version="1.0" encoding="utf-8"?>
<sst xmlns="http://schemas.openxmlformats.org/spreadsheetml/2006/main" count="493" uniqueCount="321">
  <si>
    <t>Month Started</t>
  </si>
  <si>
    <t>2000 Salary</t>
  </si>
  <si>
    <t>Cost Type</t>
  </si>
  <si>
    <t>Total Labor Cost</t>
  </si>
  <si>
    <t>Total Headcount</t>
  </si>
  <si>
    <t>Executive Assistant</t>
  </si>
  <si>
    <t>Staff Accountant</t>
  </si>
  <si>
    <t>General Manager / CEO</t>
  </si>
  <si>
    <t>CFO</t>
  </si>
  <si>
    <t>SYSTEMS DEVELOPMENT &amp; SUPPORT</t>
  </si>
  <si>
    <t>CUSTOMER SERVICE</t>
  </si>
  <si>
    <t>Manager, Registrar Relations</t>
  </si>
  <si>
    <t>LEGAL &amp; BUSINESS AFFAIRS</t>
  </si>
  <si>
    <t>EXECUTIVE MANAGEMENT</t>
  </si>
  <si>
    <t>Systems Administrator</t>
  </si>
  <si>
    <t>General &amp; Administrative</t>
  </si>
  <si>
    <t>R&amp;D</t>
  </si>
  <si>
    <t>G&amp;A</t>
  </si>
  <si>
    <t>Headcount</t>
  </si>
  <si>
    <t>Total Space Required (Sq Ft)</t>
  </si>
  <si>
    <t>Total Rent</t>
  </si>
  <si>
    <t>Labor</t>
  </si>
  <si>
    <t>Rent</t>
  </si>
  <si>
    <t>Cash Sales</t>
  </si>
  <si>
    <t>Cash Outlays</t>
  </si>
  <si>
    <t>CASH</t>
  </si>
  <si>
    <t>Capital Expenditures</t>
  </si>
  <si>
    <t>Marketing</t>
  </si>
  <si>
    <t>Total</t>
  </si>
  <si>
    <t>Cash Balance</t>
  </si>
  <si>
    <t>Financing</t>
  </si>
  <si>
    <t>Other</t>
  </si>
  <si>
    <t>Total New Hires</t>
  </si>
  <si>
    <t>Cost per Square Foot per Month</t>
  </si>
  <si>
    <t>Fringe</t>
  </si>
  <si>
    <t>Fringe Rate</t>
  </si>
  <si>
    <t>Total Cost of Sales Labor</t>
  </si>
  <si>
    <t>Total Marketing Labor</t>
  </si>
  <si>
    <t>Total G&amp;A Labor</t>
  </si>
  <si>
    <t>Marketing Labor - Straight Time</t>
  </si>
  <si>
    <t>G&amp;A Labor - Straight Time</t>
  </si>
  <si>
    <t>Total Straight Labor</t>
  </si>
  <si>
    <t xml:space="preserve">  CHECK TO ABOVE</t>
  </si>
  <si>
    <t>Total Labor with Fringe</t>
  </si>
  <si>
    <t>RENT EXPENSE</t>
  </si>
  <si>
    <t>Labor Cost Type Breakout</t>
  </si>
  <si>
    <t>TELECOMUNICATIONS EXPENSE</t>
  </si>
  <si>
    <t>Total Telecom</t>
  </si>
  <si>
    <t>Avg Cost Per Minute</t>
  </si>
  <si>
    <t>Fixed Cost per Month</t>
  </si>
  <si>
    <t>Total Minutes</t>
  </si>
  <si>
    <t>Average Monthly Long Distance Usage per Employee (In Minutes)</t>
  </si>
  <si>
    <t>Total G&amp;A</t>
  </si>
  <si>
    <t>Core Registry Fee (Cash)</t>
  </si>
  <si>
    <t>Registration Revenue (Cash)</t>
  </si>
  <si>
    <t>Debt</t>
  </si>
  <si>
    <t>Equity</t>
  </si>
  <si>
    <t>ST Investments</t>
  </si>
  <si>
    <t>Cash</t>
  </si>
  <si>
    <t>Interest*</t>
  </si>
  <si>
    <t>Renewal Rate</t>
  </si>
  <si>
    <t>Net Cash from Operating Before Taxes</t>
  </si>
  <si>
    <t>Accounts Operations Mgr (A/R &amp; A/P)</t>
  </si>
  <si>
    <t>Disbursements (Enter Number as a Negative)</t>
  </si>
  <si>
    <t>New Registrations</t>
  </si>
  <si>
    <t>Cumulative Cash Balance After Disbursements</t>
  </si>
  <si>
    <t>Equity Financing (Enter Number as a Positive)</t>
  </si>
  <si>
    <t>Debt Financing (Enter Number as a Positive)</t>
  </si>
  <si>
    <t>Registration Fee Per Domain Name Year</t>
  </si>
  <si>
    <t>*Function as percent of previous period Cash Balance After Debt &amp; Equity Financing and Disbursements Debt Balance.</t>
  </si>
  <si>
    <t>Debt Balance</t>
  </si>
  <si>
    <t>Period</t>
  </si>
  <si>
    <t>Year 1 Month 1</t>
  </si>
  <si>
    <t>Year 1 Month 2</t>
  </si>
  <si>
    <t>Year 1 Month 3</t>
  </si>
  <si>
    <t>Year 1 Month 4</t>
  </si>
  <si>
    <t>Year 1 Month 5</t>
  </si>
  <si>
    <t>Year 1 Month 6</t>
  </si>
  <si>
    <t>Year 1 Month 7</t>
  </si>
  <si>
    <t>Year 1 Month 8</t>
  </si>
  <si>
    <t>Year 1 Month 9</t>
  </si>
  <si>
    <t>Year 1 Month 10</t>
  </si>
  <si>
    <t>Year 1 Month 11</t>
  </si>
  <si>
    <t>Year 1 Month 12</t>
  </si>
  <si>
    <t>Year 2 Month 1</t>
  </si>
  <si>
    <t>Year 2 Month 2</t>
  </si>
  <si>
    <t>Year 2 Month 3</t>
  </si>
  <si>
    <t>Year 2 Month 4</t>
  </si>
  <si>
    <t>Year 2 Month 5</t>
  </si>
  <si>
    <t>Year 2 Month 6</t>
  </si>
  <si>
    <t>Year 2 Month 7</t>
  </si>
  <si>
    <t>Year 2 Month 8</t>
  </si>
  <si>
    <t>Year 2 Month 9</t>
  </si>
  <si>
    <t>Year 2 Month 10</t>
  </si>
  <si>
    <t>Year 2 Month 11</t>
  </si>
  <si>
    <t>Year 2 Month 12</t>
  </si>
  <si>
    <t>MARKETING &amp; SALES</t>
  </si>
  <si>
    <t>MKTG</t>
  </si>
  <si>
    <t>Chief Marketing Officer</t>
  </si>
  <si>
    <t>General Counsel</t>
  </si>
  <si>
    <t>Chief Technology Officer</t>
  </si>
  <si>
    <t>Administrative</t>
  </si>
  <si>
    <t>Customer Service Manager</t>
  </si>
  <si>
    <t>Customer Service Representative</t>
  </si>
  <si>
    <t>Senior Customer Service Representative</t>
  </si>
  <si>
    <t>FINANCE &amp; ACCOUNTING</t>
  </si>
  <si>
    <t>VP Policy &amp; Registrar Relations</t>
  </si>
  <si>
    <t>Bonus as % of Base</t>
  </si>
  <si>
    <t>Annual Increase</t>
  </si>
  <si>
    <t>Year 1</t>
  </si>
  <si>
    <t>Year 2</t>
  </si>
  <si>
    <t>Year 3</t>
  </si>
  <si>
    <t>Year 4</t>
  </si>
  <si>
    <t>Year 5</t>
  </si>
  <si>
    <t>SYS DEV</t>
  </si>
  <si>
    <t>CUST SERV</t>
  </si>
  <si>
    <t>Average Monthly Materials &amp; Supplies Cost per Employee</t>
  </si>
  <si>
    <t>Total Materials &amp; Supplies</t>
  </si>
  <si>
    <t>MATERIALS &amp; SUPPLIES</t>
  </si>
  <si>
    <t>TRAVEL &amp; ENTERTAINMENT</t>
  </si>
  <si>
    <t>Average Number of Employees that Routinely Incur T &amp; E</t>
  </si>
  <si>
    <t>Average Monthly T &amp; E Costs per Employee</t>
  </si>
  <si>
    <t>Total Travel &amp; Entertainment</t>
  </si>
  <si>
    <t>Customer Service</t>
  </si>
  <si>
    <t>Systems Development &amp; Support</t>
  </si>
  <si>
    <t>Average Number of Employees Routinely Attending Conferences</t>
  </si>
  <si>
    <t>Average Number of Conferences Attended per Month</t>
  </si>
  <si>
    <t>Average Cost per Conferences</t>
  </si>
  <si>
    <t>Total Seminars &amp; Conferences</t>
  </si>
  <si>
    <t>SEMINARS &amp; CONFERENCES</t>
  </si>
  <si>
    <t>INSURANCE</t>
  </si>
  <si>
    <t>Commercial Umbrella Liability</t>
  </si>
  <si>
    <t>Commercial Property</t>
  </si>
  <si>
    <t>Directors Liability</t>
  </si>
  <si>
    <t>Annual Growth</t>
  </si>
  <si>
    <t>Utilities</t>
  </si>
  <si>
    <t>Facility Maintenance &amp; Other</t>
  </si>
  <si>
    <t>Total Insuance</t>
  </si>
  <si>
    <t>FACILITY MAINTENANCE &amp; OTHER</t>
  </si>
  <si>
    <t>Legal Services</t>
  </si>
  <si>
    <t>Financial &amp; Accounting Services</t>
  </si>
  <si>
    <t>Other Outside Services</t>
  </si>
  <si>
    <t>Total Professional Fees</t>
  </si>
  <si>
    <t>TRADEMARK REVIEW</t>
  </si>
  <si>
    <t>Percentage of New Registrations Challenged</t>
  </si>
  <si>
    <t>Average Cost Per Trademark Review</t>
  </si>
  <si>
    <t>Total Trademark Review</t>
  </si>
  <si>
    <t>Number of Reviews Challenged</t>
  </si>
  <si>
    <t>Fully Outsourced and Managed Web Site Hosting</t>
  </si>
  <si>
    <t>Connectivity</t>
  </si>
  <si>
    <t>Professional Services</t>
  </si>
  <si>
    <t>Total Site Hosting &amp; Connectivity</t>
  </si>
  <si>
    <t>OTHER GENERAL &amp; ADMINISTRATIVE</t>
  </si>
  <si>
    <t>Dues &amp; Subscriptions</t>
  </si>
  <si>
    <t>Postage &amp; Delivery</t>
  </si>
  <si>
    <t>Printing &amp; Reproduction</t>
  </si>
  <si>
    <t>Mobile Phones</t>
  </si>
  <si>
    <t>Computer Supplies</t>
  </si>
  <si>
    <t>Licenses &amp; Permits</t>
  </si>
  <si>
    <t>Recruiting Expense</t>
  </si>
  <si>
    <t>Parking</t>
  </si>
  <si>
    <t>Freight &amp; Shipping</t>
  </si>
  <si>
    <t>Bank Service Charges</t>
  </si>
  <si>
    <t>Miscellaneous</t>
  </si>
  <si>
    <t>Total Other General &amp; Administrative</t>
  </si>
  <si>
    <t>Total Marketing &amp; Sales</t>
  </si>
  <si>
    <t>OPERATING EXPENSES (Non-Labor):</t>
  </si>
  <si>
    <t>GENERAL &amp; ADMINISTRATIVE</t>
  </si>
  <si>
    <t>Total Customer Service Labor</t>
  </si>
  <si>
    <t>Customer Service Labor - Straight Time</t>
  </si>
  <si>
    <t>Other Customer Service</t>
  </si>
  <si>
    <t>Total Customer Service</t>
  </si>
  <si>
    <t>Systems Development &amp; Support Labor - Straight Time</t>
  </si>
  <si>
    <t>Marketing &amp; Sales</t>
  </si>
  <si>
    <t>Materials &amp; Supplies</t>
  </si>
  <si>
    <t>Travel &amp; Entertainment</t>
  </si>
  <si>
    <t>Seminars &amp; Conferences</t>
  </si>
  <si>
    <t>Insurance</t>
  </si>
  <si>
    <t>Total Facility Maintenance &amp; Other</t>
  </si>
  <si>
    <t>PROFESSIONAL SERVICES</t>
  </si>
  <si>
    <t>Trademark Review</t>
  </si>
  <si>
    <t>Site Hosting, Connectivity, and Devel. &amp; Maint.</t>
  </si>
  <si>
    <t>SITE HOSTING, CONNECTIVITY, DEVEL. &amp; MAINT.</t>
  </si>
  <si>
    <t>Other General &amp; Administrative</t>
  </si>
  <si>
    <t>Annual Growth (In Cost)</t>
  </si>
  <si>
    <t>Year 3  Month 1</t>
  </si>
  <si>
    <t>Year 3  Month 2</t>
  </si>
  <si>
    <t>Year 3  Month 3</t>
  </si>
  <si>
    <t>Year 3  Month 4</t>
  </si>
  <si>
    <t>Year 3  Month 5</t>
  </si>
  <si>
    <t>Year 3  Month 6</t>
  </si>
  <si>
    <t>Year 3  Month 7</t>
  </si>
  <si>
    <t>Year 3  Month 8</t>
  </si>
  <si>
    <t>Year 3  Month 9</t>
  </si>
  <si>
    <t>Year 3  Month 10</t>
  </si>
  <si>
    <t>Year 3  Month 11</t>
  </si>
  <si>
    <t>Year 3  Month 12</t>
  </si>
  <si>
    <t>Year 4  Month 1</t>
  </si>
  <si>
    <t>Year 4  Month 2</t>
  </si>
  <si>
    <t>Year 4  Month 3</t>
  </si>
  <si>
    <t>Year 4  Month 4</t>
  </si>
  <si>
    <t>Year 4  Month 5</t>
  </si>
  <si>
    <t>Year 4  Month 6</t>
  </si>
  <si>
    <t>Year 4  Month 7</t>
  </si>
  <si>
    <t>Year 4  Month 8</t>
  </si>
  <si>
    <t>Year 4  Month 9</t>
  </si>
  <si>
    <t>Year 4  Month 10</t>
  </si>
  <si>
    <t>Year 4  Month 11</t>
  </si>
  <si>
    <t>Year 4  Month 12</t>
  </si>
  <si>
    <t>Year 5  Month 1</t>
  </si>
  <si>
    <t>Year 5  Month 2</t>
  </si>
  <si>
    <t>Year 5  Month 3</t>
  </si>
  <si>
    <t>Year 5  Month 4</t>
  </si>
  <si>
    <t>Year 5  Month 5</t>
  </si>
  <si>
    <t>Year 5  Month 6</t>
  </si>
  <si>
    <t>Year 5  Month 7</t>
  </si>
  <si>
    <t>Year 5  Month 8</t>
  </si>
  <si>
    <t>Year 5  Month 9</t>
  </si>
  <si>
    <t>Year 5  Month 10</t>
  </si>
  <si>
    <t>Year 5  Month 11</t>
  </si>
  <si>
    <t>Year 5  Month 12</t>
  </si>
  <si>
    <t>Net Increase/(Decrease) in Cash</t>
  </si>
  <si>
    <t>Ending Cash Balance</t>
  </si>
  <si>
    <t>Rebates</t>
  </si>
  <si>
    <t xml:space="preserve">gTLD CONSORTIUM </t>
  </si>
  <si>
    <t>Sunrise Period Subscription Term (Only)</t>
  </si>
  <si>
    <t>Weighted Avg. Renewal Term Following Initial Registration Period</t>
  </si>
  <si>
    <t>Media</t>
  </si>
  <si>
    <t>Production</t>
  </si>
  <si>
    <t>Research</t>
  </si>
  <si>
    <t>Agency Fee</t>
  </si>
  <si>
    <t>Public Relations</t>
  </si>
  <si>
    <t>Co-op Advertising</t>
  </si>
  <si>
    <t>Co-op Advertising Program</t>
  </si>
  <si>
    <t>Telecommunications</t>
  </si>
  <si>
    <t>Operations &amp; Engineering Mgr</t>
  </si>
  <si>
    <t>Senior Systems Admin Mgr</t>
  </si>
  <si>
    <t>Customer Support Staff</t>
  </si>
  <si>
    <t>Sys Dev Headcount</t>
  </si>
  <si>
    <t>Sys Dev New Hires</t>
  </si>
  <si>
    <t>Cust Serv Headcount</t>
  </si>
  <si>
    <t>Cust Serv New Hires</t>
  </si>
  <si>
    <t>Mktg Headcount</t>
  </si>
  <si>
    <t>Mktg New Hires</t>
  </si>
  <si>
    <t>G&amp;A Headcount</t>
  </si>
  <si>
    <t>G&amp;A New Hires</t>
  </si>
  <si>
    <t>Total HC (Excluding Sys Dev)</t>
  </si>
  <si>
    <t>Total New Hire (Excluding Sys Dev)</t>
  </si>
  <si>
    <t>FACILITIES / OFFICE MANAGEMENT</t>
  </si>
  <si>
    <t>HUMAN RESOURCES</t>
  </si>
  <si>
    <t>Human Resources Manager</t>
  </si>
  <si>
    <t>Facilities / Office Manager</t>
  </si>
  <si>
    <t>Sales Manager - Pacific Rim Satellite Office</t>
  </si>
  <si>
    <t>Customer Service Representative - Pacific Rim Satellite Office</t>
  </si>
  <si>
    <t>Administrative - Pacific Rim Satellite Office</t>
  </si>
  <si>
    <t>Average Space per Employee - Including Common (Sq Ft)</t>
  </si>
  <si>
    <t>Monthly Growth %</t>
  </si>
  <si>
    <t>Sunrise IP Period</t>
  </si>
  <si>
    <t>Initial Rollout equals % below times Basic State</t>
  </si>
  <si>
    <t>"Sunrise IP Period" relates to the Registered Trademark Owners' special registration period.</t>
  </si>
  <si>
    <t>Assumptions and Variables used in this Model</t>
  </si>
  <si>
    <t>Average renewal rate %</t>
  </si>
  <si>
    <t>1st mth of rollout</t>
  </si>
  <si>
    <t>2nd mth of rollout</t>
  </si>
  <si>
    <t>3rd mth of rollout</t>
  </si>
  <si>
    <t>Basic period</t>
  </si>
  <si>
    <t>Statement of Projected Cash Flow</t>
  </si>
  <si>
    <t xml:space="preserve"> Registry back end Fee per Name</t>
  </si>
  <si>
    <t>Expenses</t>
  </si>
  <si>
    <t>Total Expenses</t>
  </si>
  <si>
    <t>Cash Expenses</t>
  </si>
  <si>
    <t>Marketing and PR Manager</t>
  </si>
  <si>
    <t>Low-90%</t>
  </si>
  <si>
    <t>Medium-50%</t>
  </si>
  <si>
    <t>High-10%</t>
  </si>
  <si>
    <t>Initial Rollout</t>
  </si>
  <si>
    <t>Basic</t>
  </si>
  <si>
    <t>Year</t>
  </si>
  <si>
    <t>Month</t>
  </si>
  <si>
    <t>1st Renewal Period</t>
  </si>
  <si>
    <t>2ed Renewal Period</t>
  </si>
  <si>
    <t>Sales + Renewals</t>
  </si>
  <si>
    <t>Cummulative Under Management</t>
  </si>
  <si>
    <t>New Domains Registered - basic period</t>
  </si>
  <si>
    <t>Basic State Registrations (term 1)</t>
  </si>
  <si>
    <t>months from start of Sunrise</t>
  </si>
  <si>
    <t>months from start of Initial Rollout</t>
  </si>
  <si>
    <t>Minimum registration term in years</t>
  </si>
  <si>
    <t>Estimated length in yrs of average registration term</t>
  </si>
  <si>
    <t>Total Registry Operational Cash</t>
  </si>
  <si>
    <t>Registration Period</t>
  </si>
  <si>
    <t>Registration Fee to Registrars Per Domain Name Year</t>
  </si>
  <si>
    <t>Office outfitting including computers and networking</t>
  </si>
  <si>
    <t>FACILITY SYSTEMS DEVELOPMENT &amp; SUPPORT</t>
  </si>
  <si>
    <t>Total Office outfitting including computers and networking</t>
  </si>
  <si>
    <t>Weighted Avg. Initial/basic Subscription Term 1</t>
  </si>
  <si>
    <t>Quiet Period</t>
  </si>
  <si>
    <t>Cash from New Registrations + Renewals</t>
  </si>
  <si>
    <t>50% Medium - basic registration level</t>
  </si>
  <si>
    <t>10% High - basic registration level</t>
  </si>
  <si>
    <t>90% Low - basic registration level</t>
  </si>
  <si>
    <t>Basic state registration level - post initial rollout</t>
  </si>
  <si>
    <t>Volume Projections</t>
  </si>
  <si>
    <t>Average basic renewal term in years</t>
  </si>
  <si>
    <t>Cash Revenues</t>
  </si>
  <si>
    <t>Registry Expenses per Domain Name Year - Based on fees paid to outsouced service providers and internal expenses</t>
  </si>
  <si>
    <t>.BIZ EMPLOYEES</t>
  </si>
  <si>
    <t>.BIZ Headcount and Expense Input</t>
  </si>
  <si>
    <t>Registry Cash Expenses- Based on fees paid to outsouced service providers and internal expenses</t>
  </si>
  <si>
    <t>Cash from Registrations less associated operational costs</t>
  </si>
  <si>
    <t xml:space="preserve"> Total  Office outfitting including computers and networking</t>
  </si>
  <si>
    <t xml:space="preserve"> Office outfitting including computers and networking @ per employee</t>
  </si>
  <si>
    <t>Fixed cost per employee</t>
  </si>
  <si>
    <t>Sales Manager - European Satellite Office</t>
  </si>
  <si>
    <t>Customer Service Representative - European Satellite Office</t>
  </si>
  <si>
    <t>Administrative - European Satellite Office</t>
  </si>
  <si>
    <t>Monthly Growth</t>
  </si>
  <si>
    <t>Beginning Cash Balance &amp; Additional Cash</t>
  </si>
  <si>
    <t>Confidence level</t>
  </si>
  <si>
    <t>year 1 month 1 starts upon award of bid</t>
  </si>
  <si>
    <t>CONFIDENCE LEVEL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</si>
</sst>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-&quot;£&quot;* #,##0_-;\-&quot;£&quot;* #,##0_-;_-&quot;£&quot;* &quot;-&quot;_-;_-@_-"/>
    <numFmt numFmtId="167" formatCode="_-* #,##0_-;\-* #,##0_-;_-* &quot;-&quot;_-;_-@_-"/>
    <numFmt numFmtId="168" formatCode="_-&quot;£&quot;* #,##0.00_-;\-&quot;£&quot;* #,##0.00_-;_-&quot;£&quot;* &quot;-&quot;??_-;_-@_-"/>
    <numFmt numFmtId="169" formatCode="_-* #,##0.00_-;\-* #,##0.00_-;_-* &quot;-&quot;??_-;_-@_-"/>
    <numFmt numFmtId="170" formatCode="#,##0.0"/>
    <numFmt numFmtId="171" formatCode="_(&quot;$&quot;* #,##0_);_(&quot;$&quot;* \(#,##0\);_(&quot;$&quot;* &quot;-&quot;??_);_(@_)"/>
    <numFmt numFmtId="172" formatCode="#,##0\ &quot;Years&quot;"/>
    <numFmt numFmtId="173" formatCode="_(&quot;$&quot;* #,##0_)&quot;/mo.&quot;;_(&quot;$&quot;* \(#,##0\);_(&quot;$&quot;* &quot;-&quot;??_);_(@_)"/>
    <numFmt numFmtId="174" formatCode="_(&quot;$&quot;* #,##0.00_)&quot;/Review&quot;;_(&quot;$&quot;* \(#,##0.00\);_(&quot;$&quot;* &quot;-&quot;??_);_(@_)"/>
    <numFmt numFmtId="175" formatCode="yyyy"/>
    <numFmt numFmtId="176" formatCode="_(* #,##0.0_);_(* \(#,##0.0\);_(* &quot;-&quot;?_);_(@_)"/>
    <numFmt numFmtId="177" formatCode="0.000%"/>
    <numFmt numFmtId="178" formatCode="0.0000%"/>
    <numFmt numFmtId="179" formatCode="0.00000%"/>
    <numFmt numFmtId="180" formatCode="_(* #,##0.0_);_(* \(#,##0.0\);_(* &quot;-&quot;??_);_(@_)"/>
    <numFmt numFmtId="181" formatCode="#,##0.0\ &quot;Years&quot;"/>
    <numFmt numFmtId="182" formatCode="0.0"/>
    <numFmt numFmtId="183" formatCode="&quot;$&quot;#,##0.0_);[Red]\(&quot;$&quot;#,##0.0\)"/>
    <numFmt numFmtId="184" formatCode="_(* #,##0.000_);_(* \(#,##0.000\);_(* &quot;-&quot;??_);_(@_)"/>
    <numFmt numFmtId="185" formatCode="_(&quot;$&quot;* #,##0.0_);_(&quot;$&quot;* \(#,##0.0\);_(&quot;$&quot;* &quot;-&quot;??_);_(@_)"/>
    <numFmt numFmtId="186" formatCode="&quot;$&quot;#,##0"/>
    <numFmt numFmtId="187" formatCode="&quot;$&quot;#,##0.00"/>
    <numFmt numFmtId="188" formatCode="&quot;$&quot;#,##0.000"/>
    <numFmt numFmtId="189" formatCode="#,##0\ &quot;Months&quot;"/>
    <numFmt numFmtId="190" formatCode="_(&quot;$&quot;* #,##0_)&quot;per person/mo.&quot;;_(&quot;$&quot;* \(#,##0\);_(&quot;$&quot;* &quot;-&quot;??_);_(@_)"/>
    <numFmt numFmtId="191" formatCode="#,##0\ &quot;Monthly&quot;"/>
    <numFmt numFmtId="192" formatCode="_(&quot;$&quot;* #,##0_)&quot;Montlhly&quot;;_(&quot;$&quot;* \(#,##0\);_(&quot;$&quot;* &quot;-&quot;??_);_(@_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9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7.5"/>
      <color indexed="12"/>
      <name val="Arial"/>
      <family val="0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8"/>
      <name val="Tahoma"/>
      <family val="0"/>
    </font>
    <font>
      <sz val="10"/>
      <color indexed="18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4" fontId="4" fillId="2" borderId="0">
      <alignment horizontal="right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3" borderId="0">
      <alignment/>
      <protection/>
    </xf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24" applyFont="1">
      <alignment/>
      <protection/>
    </xf>
    <xf numFmtId="0" fontId="0" fillId="0" borderId="0" xfId="24" applyFont="1" applyAlignment="1">
      <alignment horizontal="center"/>
      <protection/>
    </xf>
    <xf numFmtId="0" fontId="1" fillId="0" borderId="0" xfId="24" applyFont="1">
      <alignment/>
      <protection/>
    </xf>
    <xf numFmtId="0" fontId="0" fillId="0" borderId="0" xfId="24" applyFont="1">
      <alignment/>
      <protection/>
    </xf>
    <xf numFmtId="165" fontId="0" fillId="0" borderId="0" xfId="15" applyNumberFormat="1" applyFont="1" applyAlignment="1">
      <alignment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Fill="1" applyAlignment="1" applyProtection="1">
      <alignment/>
      <protection locked="0"/>
    </xf>
    <xf numFmtId="165" fontId="0" fillId="0" borderId="0" xfId="15" applyNumberFormat="1" applyFont="1" applyFill="1" applyAlignment="1" applyProtection="1" quotePrefix="1">
      <alignment/>
      <protection locked="0"/>
    </xf>
    <xf numFmtId="165" fontId="0" fillId="0" borderId="0" xfId="15" applyNumberFormat="1" applyFont="1" applyFill="1" applyBorder="1" applyAlignment="1" applyProtection="1">
      <alignment/>
      <protection locked="0"/>
    </xf>
    <xf numFmtId="43" fontId="0" fillId="0" borderId="0" xfId="15" applyFont="1" applyAlignment="1">
      <alignment horizontal="center"/>
    </xf>
    <xf numFmtId="3" fontId="0" fillId="0" borderId="0" xfId="15" applyNumberFormat="1" applyFont="1" applyAlignment="1">
      <alignment horizontal="center"/>
    </xf>
    <xf numFmtId="0" fontId="0" fillId="0" borderId="0" xfId="24" applyFont="1" applyBorder="1">
      <alignment/>
      <protection/>
    </xf>
    <xf numFmtId="0" fontId="0" fillId="0" borderId="0" xfId="24" applyFont="1" applyBorder="1">
      <alignment/>
      <protection/>
    </xf>
    <xf numFmtId="0" fontId="9" fillId="0" borderId="0" xfId="0" applyFont="1" applyAlignment="1">
      <alignment/>
    </xf>
    <xf numFmtId="0" fontId="0" fillId="4" borderId="0" xfId="0" applyFill="1" applyAlignment="1">
      <alignment/>
    </xf>
    <xf numFmtId="165" fontId="0" fillId="0" borderId="0" xfId="15" applyNumberFormat="1" applyFont="1" applyFill="1" applyBorder="1" applyAlignment="1" applyProtection="1">
      <alignment/>
      <protection locked="0"/>
    </xf>
    <xf numFmtId="165" fontId="0" fillId="0" borderId="0" xfId="15" applyNumberFormat="1" applyFont="1" applyFill="1" applyAlignment="1" applyProtection="1">
      <alignment/>
      <protection locked="0"/>
    </xf>
    <xf numFmtId="165" fontId="0" fillId="0" borderId="0" xfId="15" applyNumberFormat="1" applyFont="1" applyFill="1" applyAlignment="1" applyProtection="1" quotePrefix="1">
      <alignment/>
      <protection locked="0"/>
    </xf>
    <xf numFmtId="0" fontId="0" fillId="0" borderId="0" xfId="0" applyFill="1" applyAlignment="1">
      <alignment/>
    </xf>
    <xf numFmtId="17" fontId="0" fillId="0" borderId="0" xfId="24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165" fontId="0" fillId="0" borderId="0" xfId="24" applyNumberFormat="1" applyFont="1">
      <alignment/>
      <protection/>
    </xf>
    <xf numFmtId="171" fontId="0" fillId="0" borderId="0" xfId="24" applyNumberFormat="1" applyFont="1">
      <alignment/>
      <protection/>
    </xf>
    <xf numFmtId="44" fontId="0" fillId="0" borderId="0" xfId="17" applyFont="1" applyAlignment="1">
      <alignment/>
    </xf>
    <xf numFmtId="171" fontId="0" fillId="0" borderId="0" xfId="17" applyNumberFormat="1" applyFont="1" applyAlignment="1">
      <alignment/>
    </xf>
    <xf numFmtId="9" fontId="0" fillId="0" borderId="0" xfId="24" applyNumberFormat="1" applyFont="1">
      <alignment/>
      <protection/>
    </xf>
    <xf numFmtId="165" fontId="0" fillId="0" borderId="1" xfId="24" applyNumberFormat="1" applyFont="1" applyBorder="1">
      <alignment/>
      <protection/>
    </xf>
    <xf numFmtId="171" fontId="0" fillId="0" borderId="0" xfId="0" applyNumberFormat="1" applyAlignment="1">
      <alignment/>
    </xf>
    <xf numFmtId="171" fontId="0" fillId="0" borderId="2" xfId="0" applyNumberFormat="1" applyBorder="1" applyAlignment="1">
      <alignment/>
    </xf>
    <xf numFmtId="171" fontId="0" fillId="0" borderId="2" xfId="17" applyNumberFormat="1" applyFont="1" applyBorder="1" applyAlignment="1">
      <alignment/>
    </xf>
    <xf numFmtId="165" fontId="0" fillId="0" borderId="2" xfId="15" applyNumberFormat="1" applyFont="1" applyBorder="1" applyAlignment="1">
      <alignment/>
    </xf>
    <xf numFmtId="171" fontId="0" fillId="0" borderId="0" xfId="0" applyNumberFormat="1" applyBorder="1" applyAlignment="1">
      <alignment/>
    </xf>
    <xf numFmtId="0" fontId="10" fillId="0" borderId="0" xfId="15" applyNumberFormat="1" applyFont="1" applyAlignment="1">
      <alignment/>
    </xf>
    <xf numFmtId="0" fontId="9" fillId="0" borderId="0" xfId="24" applyFont="1">
      <alignment/>
      <protection/>
    </xf>
    <xf numFmtId="0" fontId="1" fillId="0" borderId="0" xfId="0" applyFont="1" applyAlignment="1">
      <alignment/>
    </xf>
    <xf numFmtId="165" fontId="0" fillId="0" borderId="0" xfId="15" applyNumberFormat="1" applyFont="1" applyAlignment="1">
      <alignment/>
    </xf>
    <xf numFmtId="165" fontId="0" fillId="0" borderId="0" xfId="0" applyNumberFormat="1" applyAlignment="1">
      <alignment/>
    </xf>
    <xf numFmtId="171" fontId="0" fillId="0" borderId="0" xfId="17" applyNumberFormat="1" applyFont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171" fontId="0" fillId="0" borderId="2" xfId="0" applyNumberFormat="1" applyFill="1" applyBorder="1" applyAlignment="1">
      <alignment/>
    </xf>
    <xf numFmtId="43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Fill="1" applyAlignment="1">
      <alignment/>
    </xf>
    <xf numFmtId="0" fontId="0" fillId="0" borderId="1" xfId="0" applyBorder="1" applyAlignment="1">
      <alignment/>
    </xf>
    <xf numFmtId="0" fontId="12" fillId="5" borderId="0" xfId="0" applyFont="1" applyFill="1" applyAlignment="1">
      <alignment/>
    </xf>
    <xf numFmtId="9" fontId="0" fillId="0" borderId="0" xfId="25" applyFont="1" applyBorder="1" applyAlignment="1">
      <alignment horizontal="center" vertical="center" wrapText="1"/>
    </xf>
    <xf numFmtId="9" fontId="0" fillId="0" borderId="0" xfId="25" applyNumberFormat="1" applyAlignment="1">
      <alignment/>
    </xf>
    <xf numFmtId="9" fontId="0" fillId="0" borderId="0" xfId="25" applyFill="1" applyAlignment="1">
      <alignment/>
    </xf>
    <xf numFmtId="0" fontId="13" fillId="0" borderId="0" xfId="0" applyFont="1" applyAlignment="1">
      <alignment vertical="top"/>
    </xf>
    <xf numFmtId="165" fontId="0" fillId="0" borderId="2" xfId="15" applyNumberFormat="1" applyBorder="1" applyAlignment="1">
      <alignment/>
    </xf>
    <xf numFmtId="44" fontId="0" fillId="0" borderId="0" xfId="24" applyNumberFormat="1" applyFont="1">
      <alignment/>
      <protection/>
    </xf>
    <xf numFmtId="17" fontId="0" fillId="0" borderId="0" xfId="17" applyNumberFormat="1" applyFill="1" applyBorder="1" applyAlignment="1">
      <alignment horizontal="center"/>
    </xf>
    <xf numFmtId="0" fontId="0" fillId="4" borderId="3" xfId="0" applyFill="1" applyBorder="1" applyAlignment="1">
      <alignment/>
    </xf>
    <xf numFmtId="0" fontId="13" fillId="0" borderId="0" xfId="0" applyFont="1" applyFill="1" applyAlignment="1">
      <alignment vertical="top"/>
    </xf>
    <xf numFmtId="0" fontId="0" fillId="0" borderId="0" xfId="0" applyBorder="1" applyAlignment="1">
      <alignment/>
    </xf>
    <xf numFmtId="165" fontId="0" fillId="0" borderId="0" xfId="15" applyNumberFormat="1" applyFill="1" applyBorder="1" applyAlignment="1">
      <alignment/>
    </xf>
    <xf numFmtId="0" fontId="13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8" fontId="0" fillId="0" borderId="0" xfId="15" applyNumberFormat="1" applyAlignment="1">
      <alignment/>
    </xf>
    <xf numFmtId="44" fontId="0" fillId="0" borderId="0" xfId="0" applyNumberFormat="1" applyAlignment="1">
      <alignment/>
    </xf>
    <xf numFmtId="165" fontId="0" fillId="0" borderId="0" xfId="15" applyNumberFormat="1" applyBorder="1" applyAlignment="1">
      <alignment/>
    </xf>
    <xf numFmtId="0" fontId="0" fillId="0" borderId="0" xfId="0" applyAlignment="1">
      <alignment horizontal="left"/>
    </xf>
    <xf numFmtId="9" fontId="0" fillId="0" borderId="0" xfId="25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4" xfId="24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1" fontId="0" fillId="0" borderId="0" xfId="24" applyNumberFormat="1" applyFont="1">
      <alignment/>
      <protection/>
    </xf>
    <xf numFmtId="171" fontId="0" fillId="0" borderId="1" xfId="17" applyNumberFormat="1" applyFont="1" applyBorder="1" applyAlignment="1">
      <alignment/>
    </xf>
    <xf numFmtId="173" fontId="0" fillId="0" borderId="0" xfId="17" applyNumberFormat="1" applyFont="1" applyFill="1" applyBorder="1" applyAlignment="1">
      <alignment/>
    </xf>
    <xf numFmtId="164" fontId="0" fillId="0" borderId="0" xfId="25" applyNumberFormat="1" applyFont="1" applyBorder="1" applyAlignment="1">
      <alignment/>
    </xf>
    <xf numFmtId="44" fontId="0" fillId="0" borderId="1" xfId="17" applyNumberFormat="1" applyFont="1" applyBorder="1" applyAlignment="1">
      <alignment/>
    </xf>
    <xf numFmtId="41" fontId="0" fillId="0" borderId="0" xfId="25" applyNumberFormat="1" applyFont="1" applyBorder="1" applyAlignment="1">
      <alignment/>
    </xf>
    <xf numFmtId="0" fontId="14" fillId="0" borderId="0" xfId="15" applyNumberFormat="1" applyFont="1" applyAlignment="1">
      <alignment/>
    </xf>
    <xf numFmtId="164" fontId="0" fillId="0" borderId="0" xfId="25" applyNumberFormat="1" applyFont="1" applyFill="1" applyBorder="1" applyAlignment="1">
      <alignment/>
    </xf>
    <xf numFmtId="164" fontId="0" fillId="0" borderId="0" xfId="0" applyNumberFormat="1" applyAlignment="1">
      <alignment/>
    </xf>
    <xf numFmtId="41" fontId="0" fillId="0" borderId="0" xfId="0" applyNumberFormat="1" applyAlignment="1">
      <alignment/>
    </xf>
    <xf numFmtId="165" fontId="0" fillId="0" borderId="1" xfId="15" applyNumberFormat="1" applyFill="1" applyBorder="1" applyAlignment="1">
      <alignment/>
    </xf>
    <xf numFmtId="9" fontId="6" fillId="4" borderId="3" xfId="25" applyFont="1" applyFill="1" applyBorder="1" applyAlignment="1">
      <alignment/>
    </xf>
    <xf numFmtId="165" fontId="6" fillId="4" borderId="5" xfId="15" applyNumberFormat="1" applyFont="1" applyFill="1" applyBorder="1" applyAlignment="1">
      <alignment/>
    </xf>
    <xf numFmtId="165" fontId="6" fillId="4" borderId="6" xfId="15" applyNumberFormat="1" applyFont="1" applyFill="1" applyBorder="1" applyAlignment="1">
      <alignment/>
    </xf>
    <xf numFmtId="165" fontId="6" fillId="4" borderId="7" xfId="15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1" fillId="0" borderId="0" xfId="0" applyFont="1" applyBorder="1" applyAlignment="1">
      <alignment horizontal="left"/>
    </xf>
    <xf numFmtId="5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0" fillId="0" borderId="0" xfId="0" applyAlignment="1">
      <alignment/>
    </xf>
    <xf numFmtId="5" fontId="0" fillId="0" borderId="8" xfId="0" applyNumberFormat="1" applyBorder="1" applyAlignment="1">
      <alignment/>
    </xf>
    <xf numFmtId="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179" fontId="0" fillId="0" borderId="0" xfId="25" applyNumberFormat="1" applyAlignment="1">
      <alignment/>
    </xf>
    <xf numFmtId="0" fontId="12" fillId="6" borderId="0" xfId="0" applyFont="1" applyFill="1" applyAlignment="1">
      <alignment/>
    </xf>
    <xf numFmtId="0" fontId="0" fillId="0" borderId="4" xfId="0" applyBorder="1" applyAlignment="1">
      <alignment horizontal="left" indent="1"/>
    </xf>
    <xf numFmtId="0" fontId="0" fillId="0" borderId="4" xfId="0" applyBorder="1" applyAlignment="1">
      <alignment/>
    </xf>
    <xf numFmtId="9" fontId="6" fillId="0" borderId="0" xfId="25" applyFont="1" applyFill="1" applyBorder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0" fillId="0" borderId="4" xfId="15" applyNumberFormat="1" applyBorder="1" applyAlignment="1">
      <alignment/>
    </xf>
    <xf numFmtId="0" fontId="0" fillId="0" borderId="9" xfId="15" applyNumberFormat="1" applyFont="1" applyBorder="1" applyAlignment="1">
      <alignment horizontal="center" vertical="center" wrapText="1"/>
    </xf>
    <xf numFmtId="0" fontId="0" fillId="0" borderId="9" xfId="24" applyNumberFormat="1" applyFont="1" applyBorder="1" applyAlignment="1">
      <alignment horizontal="center" vertical="center" wrapText="1"/>
      <protection/>
    </xf>
    <xf numFmtId="17" fontId="0" fillId="0" borderId="9" xfId="24" applyNumberFormat="1" applyFont="1" applyBorder="1" applyAlignment="1">
      <alignment horizontal="center" vertical="center" wrapText="1"/>
      <protection/>
    </xf>
    <xf numFmtId="17" fontId="0" fillId="0" borderId="9" xfId="0" applyNumberFormat="1" applyFont="1" applyBorder="1" applyAlignment="1">
      <alignment horizontal="center" wrapText="1"/>
    </xf>
    <xf numFmtId="165" fontId="6" fillId="0" borderId="0" xfId="15" applyNumberFormat="1" applyFont="1" applyFill="1" applyBorder="1" applyAlignment="1">
      <alignment/>
    </xf>
    <xf numFmtId="180" fontId="0" fillId="0" borderId="0" xfId="15" applyNumberFormat="1" applyFill="1" applyBorder="1" applyAlignment="1">
      <alignment/>
    </xf>
    <xf numFmtId="165" fontId="0" fillId="0" borderId="0" xfId="24" applyNumberFormat="1" applyFont="1" applyBorder="1" applyAlignment="1">
      <alignment horizontal="center" vertical="center" wrapText="1"/>
      <protection/>
    </xf>
    <xf numFmtId="171" fontId="0" fillId="0" borderId="2" xfId="17" applyNumberFormat="1" applyBorder="1" applyAlignment="1">
      <alignment/>
    </xf>
    <xf numFmtId="0" fontId="0" fillId="0" borderId="0" xfId="24" applyNumberFormat="1" applyFont="1" applyBorder="1" applyAlignment="1">
      <alignment horizontal="center" vertical="center" wrapText="1"/>
      <protection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15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3" fontId="0" fillId="0" borderId="0" xfId="15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 wrapText="1"/>
    </xf>
    <xf numFmtId="3" fontId="0" fillId="0" borderId="0" xfId="0" applyNumberFormat="1" applyBorder="1" applyAlignment="1">
      <alignment/>
    </xf>
    <xf numFmtId="164" fontId="6" fillId="0" borderId="0" xfId="25" applyNumberFormat="1" applyFont="1" applyFill="1" applyBorder="1" applyAlignment="1">
      <alignment/>
    </xf>
    <xf numFmtId="0" fontId="12" fillId="0" borderId="0" xfId="0" applyFont="1" applyFill="1" applyAlignment="1">
      <alignment/>
    </xf>
    <xf numFmtId="5" fontId="0" fillId="0" borderId="0" xfId="24" applyNumberFormat="1" applyFont="1" applyBorder="1" applyAlignment="1">
      <alignment horizontal="center" vertical="center" wrapText="1"/>
      <protection/>
    </xf>
    <xf numFmtId="8" fontId="6" fillId="0" borderId="0" xfId="0" applyNumberFormat="1" applyFont="1" applyFill="1" applyBorder="1" applyAlignment="1">
      <alignment/>
    </xf>
    <xf numFmtId="17" fontId="0" fillId="0" borderId="0" xfId="24" applyNumberFormat="1" applyFont="1" applyFill="1" applyBorder="1" applyAlignment="1">
      <alignment horizontal="center" vertical="center" wrapText="1"/>
      <protection/>
    </xf>
    <xf numFmtId="0" fontId="0" fillId="0" borderId="10" xfId="15" applyNumberFormat="1" applyFont="1" applyBorder="1" applyAlignment="1">
      <alignment horizontal="center" vertical="center" wrapText="1"/>
    </xf>
    <xf numFmtId="165" fontId="0" fillId="0" borderId="0" xfId="0" applyNumberFormat="1" applyFill="1" applyBorder="1" applyAlignment="1">
      <alignment/>
    </xf>
    <xf numFmtId="43" fontId="0" fillId="0" borderId="0" xfId="15" applyNumberFormat="1" applyAlignment="1">
      <alignment horizontal="center"/>
    </xf>
    <xf numFmtId="1" fontId="0" fillId="0" borderId="0" xfId="0" applyNumberFormat="1" applyAlignment="1">
      <alignment horizontal="right"/>
    </xf>
    <xf numFmtId="1" fontId="6" fillId="0" borderId="0" xfId="0" applyNumberFormat="1" applyFont="1" applyFill="1" applyBorder="1" applyAlignment="1">
      <alignment/>
    </xf>
    <xf numFmtId="1" fontId="0" fillId="0" borderId="0" xfId="15" applyNumberFormat="1" applyAlignment="1">
      <alignment/>
    </xf>
    <xf numFmtId="3" fontId="0" fillId="0" borderId="0" xfId="15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87" fontId="0" fillId="0" borderId="0" xfId="0" applyNumberForma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181" fontId="6" fillId="0" borderId="0" xfId="15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43" fontId="19" fillId="0" borderId="0" xfId="15" applyNumberFormat="1" applyFont="1" applyAlignment="1">
      <alignment/>
    </xf>
    <xf numFmtId="43" fontId="0" fillId="0" borderId="0" xfId="15" applyNumberFormat="1" applyFill="1" applyAlignment="1">
      <alignment/>
    </xf>
    <xf numFmtId="0" fontId="0" fillId="0" borderId="0" xfId="0" applyFont="1" applyFill="1" applyAlignment="1">
      <alignment/>
    </xf>
    <xf numFmtId="165" fontId="0" fillId="0" borderId="0" xfId="24" applyNumberFormat="1" applyFont="1" applyFill="1" applyBorder="1" applyAlignment="1">
      <alignment horizontal="center" vertical="center" wrapText="1"/>
      <protection/>
    </xf>
    <xf numFmtId="0" fontId="0" fillId="0" borderId="10" xfId="15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9" fontId="0" fillId="0" borderId="0" xfId="25" applyFont="1" applyFill="1" applyBorder="1" applyAlignment="1">
      <alignment/>
    </xf>
    <xf numFmtId="165" fontId="0" fillId="0" borderId="0" xfId="15" applyNumberFormat="1" applyFont="1" applyFill="1" applyBorder="1" applyAlignment="1">
      <alignment/>
    </xf>
    <xf numFmtId="180" fontId="0" fillId="0" borderId="0" xfId="15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NumberFormat="1" applyFont="1" applyFill="1" applyAlignment="1">
      <alignment horizontal="center"/>
    </xf>
    <xf numFmtId="1" fontId="0" fillId="0" borderId="0" xfId="15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165" fontId="0" fillId="0" borderId="0" xfId="15" applyNumberFormat="1" applyFont="1" applyFill="1" applyAlignment="1">
      <alignment/>
    </xf>
    <xf numFmtId="0" fontId="0" fillId="0" borderId="9" xfId="15" applyNumberFormat="1" applyFont="1" applyFill="1" applyBorder="1" applyAlignment="1">
      <alignment horizontal="center" vertical="center" wrapText="1"/>
    </xf>
    <xf numFmtId="0" fontId="0" fillId="0" borderId="0" xfId="15" applyNumberFormat="1" applyFont="1" applyFill="1" applyBorder="1" applyAlignment="1">
      <alignment horizontal="center" vertical="center" wrapText="1"/>
    </xf>
    <xf numFmtId="41" fontId="0" fillId="0" borderId="0" xfId="0" applyNumberFormat="1" applyFont="1" applyFill="1" applyAlignment="1">
      <alignment/>
    </xf>
    <xf numFmtId="0" fontId="0" fillId="0" borderId="1" xfId="0" applyFont="1" applyFill="1" applyBorder="1" applyAlignment="1">
      <alignment/>
    </xf>
    <xf numFmtId="165" fontId="0" fillId="0" borderId="1" xfId="15" applyNumberFormat="1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5" fontId="0" fillId="0" borderId="2" xfId="15" applyNumberFormat="1" applyFont="1" applyFill="1" applyBorder="1" applyAlignment="1">
      <alignment/>
    </xf>
    <xf numFmtId="165" fontId="0" fillId="0" borderId="6" xfId="15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Alignment="1">
      <alignment/>
    </xf>
    <xf numFmtId="5" fontId="0" fillId="0" borderId="0" xfId="0" applyNumberFormat="1" applyFont="1" applyFill="1" applyAlignment="1">
      <alignment/>
    </xf>
    <xf numFmtId="5" fontId="0" fillId="0" borderId="8" xfId="0" applyNumberFormat="1" applyFont="1" applyFill="1" applyBorder="1" applyAlignment="1">
      <alignment/>
    </xf>
    <xf numFmtId="5" fontId="0" fillId="0" borderId="0" xfId="0" applyNumberFormat="1" applyFont="1" applyFill="1" applyAlignment="1">
      <alignment/>
    </xf>
    <xf numFmtId="0" fontId="0" fillId="0" borderId="11" xfId="15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64" fontId="0" fillId="0" borderId="0" xfId="0" applyNumberFormat="1" applyBorder="1" applyAlignment="1">
      <alignment/>
    </xf>
    <xf numFmtId="9" fontId="14" fillId="0" borderId="0" xfId="0" applyNumberFormat="1" applyFont="1" applyBorder="1" applyAlignment="1">
      <alignment horizontal="center"/>
    </xf>
    <xf numFmtId="17" fontId="12" fillId="0" borderId="0" xfId="24" applyNumberFormat="1" applyFont="1" applyFill="1" applyBorder="1" applyAlignment="1">
      <alignment horizontal="center" vertical="center" wrapText="1"/>
      <protection/>
    </xf>
    <xf numFmtId="17" fontId="1" fillId="0" borderId="0" xfId="24" applyNumberFormat="1" applyFont="1" applyFill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21" fillId="0" borderId="0" xfId="24" applyFont="1" applyAlignment="1">
      <alignment horizontal="left"/>
      <protection/>
    </xf>
    <xf numFmtId="0" fontId="0" fillId="0" borderId="0" xfId="24" applyFont="1" applyFill="1">
      <alignment/>
      <protection/>
    </xf>
    <xf numFmtId="0" fontId="10" fillId="0" borderId="0" xfId="24" applyFont="1" applyFill="1" applyAlignment="1">
      <alignment horizontal="left" vertical="center"/>
      <protection/>
    </xf>
    <xf numFmtId="0" fontId="0" fillId="0" borderId="0" xfId="24" applyFont="1" applyBorder="1">
      <alignment/>
      <protection/>
    </xf>
    <xf numFmtId="0" fontId="0" fillId="0" borderId="0" xfId="24" applyFont="1" applyFill="1" applyBorder="1" applyAlignment="1">
      <alignment horizontal="center" wrapText="1"/>
      <protection/>
    </xf>
    <xf numFmtId="9" fontId="0" fillId="0" borderId="0" xfId="25" applyFont="1" applyFill="1" applyBorder="1" applyAlignment="1" applyProtection="1">
      <alignment horizontal="right"/>
      <protection locked="0"/>
    </xf>
    <xf numFmtId="5" fontId="0" fillId="0" borderId="0" xfId="23" applyNumberFormat="1" applyFont="1" applyFill="1" applyBorder="1" applyProtection="1">
      <alignment horizontal="right"/>
      <protection locked="0"/>
    </xf>
    <xf numFmtId="165" fontId="0" fillId="0" borderId="0" xfId="15" applyNumberFormat="1" applyFont="1" applyFill="1" applyBorder="1" applyAlignment="1" applyProtection="1">
      <alignment horizontal="right"/>
      <protection locked="0"/>
    </xf>
    <xf numFmtId="0" fontId="0" fillId="0" borderId="0" xfId="24" applyFont="1" applyFill="1" applyBorder="1">
      <alignment/>
      <protection/>
    </xf>
    <xf numFmtId="0" fontId="0" fillId="0" borderId="0" xfId="0" applyFont="1" applyBorder="1" applyAlignment="1">
      <alignment/>
    </xf>
    <xf numFmtId="9" fontId="16" fillId="0" borderId="0" xfId="0" applyNumberFormat="1" applyFont="1" applyFill="1" applyBorder="1" applyAlignment="1">
      <alignment horizontal="center"/>
    </xf>
    <xf numFmtId="3" fontId="0" fillId="0" borderId="0" xfId="24" applyNumberFormat="1" applyFont="1" applyFill="1" applyBorder="1" applyAlignment="1">
      <alignment horizontal="center"/>
      <protection/>
    </xf>
    <xf numFmtId="3" fontId="0" fillId="0" borderId="0" xfId="24" applyNumberFormat="1" applyFont="1" applyBorder="1" applyAlignment="1">
      <alignment horizontal="center"/>
      <protection/>
    </xf>
    <xf numFmtId="10" fontId="0" fillId="0" borderId="0" xfId="25" applyNumberFormat="1" applyFont="1" applyFill="1" applyBorder="1" applyAlignment="1">
      <alignment/>
    </xf>
    <xf numFmtId="164" fontId="0" fillId="0" borderId="0" xfId="24" applyNumberFormat="1" applyFont="1" applyFill="1" applyBorder="1">
      <alignment/>
      <protection/>
    </xf>
    <xf numFmtId="9" fontId="0" fillId="0" borderId="0" xfId="25" applyFont="1" applyFill="1" applyBorder="1" applyAlignment="1" applyProtection="1">
      <alignment horizontal="center"/>
      <protection locked="0"/>
    </xf>
    <xf numFmtId="9" fontId="0" fillId="0" borderId="0" xfId="23" applyNumberFormat="1" applyFont="1" applyFill="1" applyBorder="1" applyProtection="1">
      <alignment horizontal="right"/>
      <protection locked="0"/>
    </xf>
    <xf numFmtId="165" fontId="0" fillId="0" borderId="0" xfId="15" applyNumberFormat="1" applyFont="1" applyBorder="1" applyAlignment="1">
      <alignment/>
    </xf>
    <xf numFmtId="9" fontId="0" fillId="0" borderId="0" xfId="25" applyFont="1" applyFill="1" applyBorder="1" applyAlignment="1">
      <alignment horizontal="center"/>
    </xf>
    <xf numFmtId="186" fontId="0" fillId="0" borderId="0" xfId="0" applyNumberFormat="1" applyFont="1" applyFill="1" applyBorder="1" applyAlignment="1">
      <alignment/>
    </xf>
    <xf numFmtId="187" fontId="0" fillId="0" borderId="0" xfId="0" applyNumberFormat="1" applyFont="1" applyFill="1" applyBorder="1" applyAlignment="1">
      <alignment/>
    </xf>
    <xf numFmtId="187" fontId="0" fillId="0" borderId="0" xfId="0" applyNumberFormat="1" applyFont="1" applyBorder="1" applyAlignment="1">
      <alignment/>
    </xf>
    <xf numFmtId="10" fontId="0" fillId="0" borderId="0" xfId="25" applyNumberFormat="1" applyFont="1" applyBorder="1" applyAlignment="1">
      <alignment/>
    </xf>
    <xf numFmtId="9" fontId="0" fillId="0" borderId="0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25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24" applyFont="1" applyFill="1" applyBorder="1" applyAlignment="1">
      <alignment horizontal="center"/>
      <protection/>
    </xf>
    <xf numFmtId="174" fontId="0" fillId="0" borderId="0" xfId="17" applyNumberFormat="1" applyFont="1" applyFill="1" applyBorder="1" applyAlignment="1">
      <alignment/>
    </xf>
    <xf numFmtId="190" fontId="0" fillId="0" borderId="0" xfId="17" applyNumberFormat="1" applyFont="1" applyFill="1" applyBorder="1" applyAlignment="1">
      <alignment/>
    </xf>
    <xf numFmtId="7" fontId="0" fillId="0" borderId="0" xfId="17" applyNumberFormat="1" applyFont="1" applyFill="1" applyBorder="1" applyAlignment="1">
      <alignment/>
    </xf>
    <xf numFmtId="4" fontId="0" fillId="0" borderId="0" xfId="17" applyNumberFormat="1" applyFont="1" applyFill="1" applyBorder="1" applyAlignment="1">
      <alignment/>
    </xf>
    <xf numFmtId="187" fontId="0" fillId="0" borderId="0" xfId="17" applyNumberFormat="1" applyFont="1" applyFill="1" applyBorder="1" applyAlignment="1">
      <alignment/>
    </xf>
    <xf numFmtId="0" fontId="20" fillId="0" borderId="0" xfId="0" applyFont="1" applyBorder="1" applyAlignment="1">
      <alignment horizontal="left"/>
    </xf>
    <xf numFmtId="0" fontId="1" fillId="0" borderId="0" xfId="24" applyFont="1" applyFill="1" applyBorder="1" applyProtection="1">
      <alignment/>
      <protection locked="0"/>
    </xf>
    <xf numFmtId="0" fontId="0" fillId="0" borderId="0" xfId="24" applyFont="1" applyFill="1" applyBorder="1" applyProtection="1">
      <alignment/>
      <protection locked="0"/>
    </xf>
    <xf numFmtId="1" fontId="0" fillId="0" borderId="0" xfId="23" applyNumberFormat="1" applyFont="1" applyFill="1" applyBorder="1" applyAlignment="1" applyProtection="1">
      <alignment/>
      <protection locked="0"/>
    </xf>
    <xf numFmtId="1" fontId="1" fillId="0" borderId="0" xfId="23" applyNumberFormat="1" applyFont="1" applyFill="1" applyBorder="1" applyAlignment="1" applyProtection="1">
      <alignment/>
      <protection locked="0"/>
    </xf>
    <xf numFmtId="1" fontId="7" fillId="0" borderId="0" xfId="23" applyNumberFormat="1" applyFont="1" applyFill="1" applyBorder="1" applyAlignment="1">
      <alignment/>
      <protection/>
    </xf>
    <xf numFmtId="9" fontId="1" fillId="0" borderId="0" xfId="0" applyNumberFormat="1" applyFont="1" applyFill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7" fontId="0" fillId="0" borderId="0" xfId="24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Dezimal [0]_Compiling Utility Macros" xfId="19"/>
    <cellStyle name="Dezimal_Compiling Utility Macros" xfId="20"/>
    <cellStyle name="Followed Hyperlink" xfId="21"/>
    <cellStyle name="Hyperlink" xfId="22"/>
    <cellStyle name="input" xfId="23"/>
    <cellStyle name="Normal_AcctMgrs Input" xfId="24"/>
    <cellStyle name="Percent" xfId="25"/>
    <cellStyle name="Standard_Anpassen der Amortisation" xfId="26"/>
    <cellStyle name="Währung [0]_Compiling Utility Macros" xfId="27"/>
    <cellStyle name="Währung_Compiling Utility Macros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UserDocs\WINDOWS\TEMP\TEMP\AR%20Registry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capitol%20imput%20worksheet%20that%20was%20eleminat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oan%20Manager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SOL-HQ-01\USERS\CWatson\Registry%20vs%20Registrar\Engineering%20Depts%20for%20Registry%20co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UserDocs\WINDOWS\TEMP\TEMP\WINDOWS\TEMP\Budget\FY99\99%20Plan%20-%20Oct%2098\With%2044%%20Fringe\Program%20Mgm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UserDocs\WINDOWS\TEMP\TEMP\WINDOWS\TEMP\Budget\FY99\99%20Plan%20-%20Oct%2098\With%2044%%20Fringe\Customer%20Servic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UserDocs\WINDOWS\TEMP\TEMP\WINDOWS\TEMP\Budget\FY99\99%20Plan%20-%20Oct%2098\With%2044%%20Fringe\Partner%20Servic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UserDocs\WINDOWS\TEMP\TEMP\WINDOWS\TEMP\Budget\FY99\99%20Plan%20-%20Oct%2098\With%2044%%20Fringe\Perf%20Imp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UserDocs\WINDOWS\TEMP\TEMP\WINDOWS\TEMP\Budget\FY99\99%20Plan%20-%20Oct%2098\With%2044%%20Fringe\Support%20Servic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_SOL_HQ1\USERS\COMMON\FINANCE\Q1%2097%20S-1\Q1%2097%20IS%20flu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AR Registry"/>
      <sheetName val="AR Registry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pital Input"/>
    </sheetNames>
    <sheetDataSet>
      <sheetData sheetId="0">
        <row r="17">
          <cell r="G17">
            <v>185000</v>
          </cell>
          <cell r="H17">
            <v>334000</v>
          </cell>
          <cell r="I17">
            <v>74000</v>
          </cell>
          <cell r="J17">
            <v>28000</v>
          </cell>
          <cell r="K17">
            <v>28000</v>
          </cell>
          <cell r="L17">
            <v>0</v>
          </cell>
          <cell r="M17">
            <v>0</v>
          </cell>
          <cell r="N17">
            <v>0</v>
          </cell>
          <cell r="O17">
            <v>21000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3500</v>
          </cell>
          <cell r="V17">
            <v>17000</v>
          </cell>
          <cell r="W17">
            <v>0</v>
          </cell>
          <cell r="X17">
            <v>50000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300000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100000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100000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stomize Your Loan Manager"/>
      <sheetName val="Loan Data"/>
      <sheetName val="Loan Amortization Table"/>
      <sheetName val="Summary Graph"/>
      <sheetName val="Macros"/>
      <sheetName val="Lock"/>
      <sheetName val="ChgLoan"/>
      <sheetName val="Intl Data Table"/>
    </sheetNames>
    <sheetDataSet>
      <sheetData sheetId="0">
        <row r="21">
          <cell r="G21">
            <v>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 Mgmt Admin"/>
      <sheetName val="OPs"/>
      <sheetName val="SE"/>
      <sheetName val="QA"/>
      <sheetName val="Programs"/>
      <sheetName val="Arch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tal Program Mgmt"/>
      <sheetName val="Program Mgmt Input"/>
    </sheetNames>
    <sheetDataSet>
      <sheetData sheetId="0">
        <row r="3">
          <cell r="E3">
            <v>18068.059999999998</v>
          </cell>
          <cell r="F3">
            <v>13889.710000000001</v>
          </cell>
          <cell r="G3">
            <v>16070.59</v>
          </cell>
          <cell r="H3">
            <v>15895.850000000002</v>
          </cell>
          <cell r="I3">
            <v>22146.829999999907</v>
          </cell>
          <cell r="J3">
            <v>33095.87</v>
          </cell>
          <cell r="K3">
            <v>26709.61</v>
          </cell>
          <cell r="L3">
            <v>35828.34999999999</v>
          </cell>
          <cell r="M3">
            <v>20804.78698224852</v>
          </cell>
          <cell r="N3">
            <v>21795.491124260356</v>
          </cell>
          <cell r="O3">
            <v>18823.378698224853</v>
          </cell>
          <cell r="P3">
            <v>21795.491124260356</v>
          </cell>
        </row>
        <row r="4">
          <cell r="E4">
            <v>0</v>
          </cell>
          <cell r="I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</row>
        <row r="5">
          <cell r="E5">
            <v>99.88</v>
          </cell>
          <cell r="F5">
            <v>59.72</v>
          </cell>
          <cell r="G5">
            <v>56.48</v>
          </cell>
          <cell r="H5">
            <v>518.38</v>
          </cell>
          <cell r="I5">
            <v>861.299999999999</v>
          </cell>
          <cell r="J5">
            <v>395.9</v>
          </cell>
          <cell r="K5">
            <v>179.57</v>
          </cell>
          <cell r="L5">
            <v>59.72</v>
          </cell>
          <cell r="M5">
            <v>278.86874999999986</v>
          </cell>
          <cell r="N5">
            <v>278.86874999999986</v>
          </cell>
          <cell r="O5">
            <v>278.86874999999986</v>
          </cell>
          <cell r="P5">
            <v>278.86874999999986</v>
          </cell>
        </row>
        <row r="6">
          <cell r="E6">
            <v>0</v>
          </cell>
          <cell r="I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F7">
            <v>5549.49</v>
          </cell>
          <cell r="G7">
            <v>5809.31</v>
          </cell>
          <cell r="H7">
            <v>6060.64</v>
          </cell>
          <cell r="I7">
            <v>8633.53</v>
          </cell>
          <cell r="J7">
            <v>6013.69</v>
          </cell>
          <cell r="K7">
            <v>4398.74</v>
          </cell>
          <cell r="L7">
            <v>6569.67</v>
          </cell>
          <cell r="M7">
            <v>8433.462292899409</v>
          </cell>
          <cell r="N7">
            <v>8829.743949704143</v>
          </cell>
          <cell r="O7">
            <v>7640.898979289942</v>
          </cell>
          <cell r="P7">
            <v>8829.743949704143</v>
          </cell>
        </row>
        <row r="8">
          <cell r="E8">
            <v>4243.17</v>
          </cell>
          <cell r="F8">
            <v>3063.64</v>
          </cell>
          <cell r="G8">
            <v>2866.82</v>
          </cell>
          <cell r="H8">
            <v>-764.98</v>
          </cell>
          <cell r="I8">
            <v>1382.55</v>
          </cell>
          <cell r="J8">
            <v>3505.64</v>
          </cell>
          <cell r="K8">
            <v>2103.77</v>
          </cell>
          <cell r="L8">
            <v>3800.4</v>
          </cell>
          <cell r="M8">
            <v>2525.12625</v>
          </cell>
          <cell r="N8">
            <v>2575.6287749999997</v>
          </cell>
          <cell r="O8">
            <v>2627.1413504999996</v>
          </cell>
          <cell r="P8">
            <v>2679.6841775099997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I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J11">
            <v>0</v>
          </cell>
        </row>
        <row r="12">
          <cell r="I12">
            <v>0</v>
          </cell>
          <cell r="J12">
            <v>225.3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I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I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16495.55</v>
          </cell>
          <cell r="F15">
            <v>14998.33</v>
          </cell>
          <cell r="G15">
            <v>25447</v>
          </cell>
          <cell r="H15">
            <v>7532.17</v>
          </cell>
          <cell r="I15">
            <v>7996.98999999999</v>
          </cell>
          <cell r="J15">
            <v>33559.34</v>
          </cell>
          <cell r="K15">
            <v>9638.17</v>
          </cell>
          <cell r="L15">
            <v>8534.65</v>
          </cell>
          <cell r="M15">
            <v>15525.274999999996</v>
          </cell>
          <cell r="N15">
            <v>15835.780499999995</v>
          </cell>
          <cell r="O15">
            <v>16152.496109999995</v>
          </cell>
          <cell r="P15">
            <v>16475.546032199996</v>
          </cell>
        </row>
        <row r="16">
          <cell r="H16">
            <v>5445.46</v>
          </cell>
          <cell r="I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I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2008.5</v>
          </cell>
          <cell r="F18">
            <v>8690</v>
          </cell>
          <cell r="G18">
            <v>36</v>
          </cell>
          <cell r="H18">
            <v>2908.77</v>
          </cell>
          <cell r="I18">
            <v>114.38</v>
          </cell>
          <cell r="J18">
            <v>10.5</v>
          </cell>
          <cell r="K18">
            <v>79.51</v>
          </cell>
          <cell r="L18">
            <v>1</v>
          </cell>
          <cell r="M18">
            <v>1731.0825</v>
          </cell>
          <cell r="N18">
            <v>1817.636625</v>
          </cell>
          <cell r="O18">
            <v>1908.51845625</v>
          </cell>
          <cell r="P18">
            <v>2003.9443790625003</v>
          </cell>
        </row>
        <row r="19">
          <cell r="I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2497.97</v>
          </cell>
          <cell r="F20">
            <v>1677.36</v>
          </cell>
          <cell r="G20">
            <v>481</v>
          </cell>
          <cell r="H20">
            <v>922.85</v>
          </cell>
          <cell r="I20">
            <v>255.18</v>
          </cell>
          <cell r="J20">
            <v>1342.71</v>
          </cell>
          <cell r="K20">
            <v>551.75</v>
          </cell>
          <cell r="L20">
            <v>1633.41</v>
          </cell>
          <cell r="M20">
            <v>1700</v>
          </cell>
          <cell r="N20">
            <v>1700</v>
          </cell>
          <cell r="O20">
            <v>1700</v>
          </cell>
          <cell r="P20">
            <v>1700</v>
          </cell>
        </row>
        <row r="21">
          <cell r="I21">
            <v>0</v>
          </cell>
          <cell r="K21">
            <v>438.87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6225.37</v>
          </cell>
          <cell r="F22">
            <v>6225.53</v>
          </cell>
          <cell r="G22">
            <v>6225.51</v>
          </cell>
          <cell r="H22">
            <v>6225.51</v>
          </cell>
          <cell r="I22">
            <v>6225.52999999999</v>
          </cell>
          <cell r="J22">
            <v>6225.52</v>
          </cell>
          <cell r="K22">
            <v>6225.51</v>
          </cell>
          <cell r="L22">
            <v>6225.53</v>
          </cell>
          <cell r="M22">
            <v>6225.53</v>
          </cell>
          <cell r="N22">
            <v>6225.53</v>
          </cell>
          <cell r="O22">
            <v>6225.53</v>
          </cell>
          <cell r="P22">
            <v>6225.53</v>
          </cell>
        </row>
        <row r="23">
          <cell r="I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I24">
            <v>0</v>
          </cell>
          <cell r="J24">
            <v>39880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18183.85</v>
          </cell>
          <cell r="F25">
            <v>17913.91</v>
          </cell>
          <cell r="G25">
            <v>17913.91</v>
          </cell>
          <cell r="H25">
            <v>26529.66</v>
          </cell>
          <cell r="I25">
            <v>25544.88</v>
          </cell>
          <cell r="J25">
            <v>22489.06</v>
          </cell>
          <cell r="K25">
            <v>31539.82</v>
          </cell>
          <cell r="L25">
            <v>31539.82</v>
          </cell>
          <cell r="M25">
            <v>31539.82</v>
          </cell>
          <cell r="N25">
            <v>31539.82</v>
          </cell>
          <cell r="O25">
            <v>31889.742330097088</v>
          </cell>
          <cell r="P25">
            <v>31889.742330097088</v>
          </cell>
        </row>
        <row r="26">
          <cell r="E26">
            <v>81.88</v>
          </cell>
          <cell r="F26">
            <v>81.88</v>
          </cell>
          <cell r="G26">
            <v>81.89</v>
          </cell>
          <cell r="H26">
            <v>81.88</v>
          </cell>
          <cell r="I26">
            <v>81.8799999999999</v>
          </cell>
          <cell r="J26">
            <v>81.88</v>
          </cell>
          <cell r="K26">
            <v>81.88</v>
          </cell>
          <cell r="L26">
            <v>81.88</v>
          </cell>
          <cell r="M26">
            <v>81.88</v>
          </cell>
          <cell r="N26">
            <v>81.88</v>
          </cell>
          <cell r="O26">
            <v>81.88</v>
          </cell>
          <cell r="P26">
            <v>81.88</v>
          </cell>
        </row>
        <row r="27">
          <cell r="I27">
            <v>0</v>
          </cell>
          <cell r="K27">
            <v>311.82</v>
          </cell>
          <cell r="L27">
            <v>2123.9</v>
          </cell>
          <cell r="M27">
            <v>707.9666666666667</v>
          </cell>
          <cell r="N27">
            <v>707.9666666666667</v>
          </cell>
          <cell r="O27">
            <v>707.9666666666667</v>
          </cell>
          <cell r="P27">
            <v>707.9666666666667</v>
          </cell>
        </row>
        <row r="28">
          <cell r="I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I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H30">
            <v>262.71</v>
          </cell>
          <cell r="I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I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I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I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I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I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F36">
            <v>100</v>
          </cell>
          <cell r="G36">
            <v>1525</v>
          </cell>
          <cell r="I36">
            <v>0</v>
          </cell>
          <cell r="J36">
            <v>308</v>
          </cell>
          <cell r="M36">
            <v>241.625</v>
          </cell>
          <cell r="N36">
            <v>241.625</v>
          </cell>
          <cell r="O36">
            <v>241.625</v>
          </cell>
          <cell r="P36">
            <v>241.625</v>
          </cell>
        </row>
        <row r="37">
          <cell r="E37">
            <v>50</v>
          </cell>
          <cell r="H37">
            <v>50000</v>
          </cell>
          <cell r="I37">
            <v>888.25</v>
          </cell>
          <cell r="J37">
            <v>15.15</v>
          </cell>
          <cell r="K37">
            <v>124.72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</row>
        <row r="38">
          <cell r="F38">
            <v>-14.7</v>
          </cell>
          <cell r="I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I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I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>
            <v>105.03</v>
          </cell>
          <cell r="F41">
            <v>100.2</v>
          </cell>
          <cell r="G41">
            <v>100.58</v>
          </cell>
          <cell r="H41">
            <v>123.88</v>
          </cell>
          <cell r="I41">
            <v>129.61</v>
          </cell>
          <cell r="J41">
            <v>124.7</v>
          </cell>
          <cell r="L41">
            <v>124.06</v>
          </cell>
          <cell r="M41">
            <v>130</v>
          </cell>
          <cell r="N41">
            <v>130</v>
          </cell>
          <cell r="O41">
            <v>130</v>
          </cell>
          <cell r="P41">
            <v>130</v>
          </cell>
        </row>
        <row r="42">
          <cell r="I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I43">
            <v>0</v>
          </cell>
          <cell r="J43">
            <v>451.97</v>
          </cell>
          <cell r="M43">
            <v>76.92307692307692</v>
          </cell>
          <cell r="N43">
            <v>76.92307692307692</v>
          </cell>
          <cell r="O43">
            <v>76.92307692307692</v>
          </cell>
          <cell r="P43">
            <v>76.92307692307692</v>
          </cell>
        </row>
        <row r="44">
          <cell r="I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6">
          <cell r="E46">
            <v>324.8</v>
          </cell>
          <cell r="I46">
            <v>116.05</v>
          </cell>
          <cell r="L46">
            <v>771.29</v>
          </cell>
          <cell r="M46">
            <v>2000</v>
          </cell>
          <cell r="N46">
            <v>2000</v>
          </cell>
          <cell r="O46">
            <v>2000</v>
          </cell>
          <cell r="P46">
            <v>2000</v>
          </cell>
        </row>
        <row r="47">
          <cell r="E47">
            <v>331.33</v>
          </cell>
          <cell r="F47">
            <v>568.87</v>
          </cell>
          <cell r="G47">
            <v>237.67</v>
          </cell>
          <cell r="H47">
            <v>993.47</v>
          </cell>
          <cell r="I47">
            <v>356.47</v>
          </cell>
          <cell r="J47">
            <v>375.71</v>
          </cell>
          <cell r="K47">
            <v>4994.92</v>
          </cell>
          <cell r="L47">
            <v>418.98</v>
          </cell>
          <cell r="M47">
            <v>600</v>
          </cell>
          <cell r="N47">
            <v>600</v>
          </cell>
          <cell r="O47">
            <v>600</v>
          </cell>
          <cell r="P47">
            <v>600</v>
          </cell>
        </row>
        <row r="48">
          <cell r="I48">
            <v>0</v>
          </cell>
          <cell r="K48">
            <v>50.97</v>
          </cell>
          <cell r="L48">
            <v>340.5</v>
          </cell>
          <cell r="M48">
            <v>400</v>
          </cell>
          <cell r="N48">
            <v>400</v>
          </cell>
          <cell r="O48">
            <v>400</v>
          </cell>
          <cell r="P48">
            <v>400</v>
          </cell>
        </row>
        <row r="49">
          <cell r="E49">
            <v>326.42</v>
          </cell>
          <cell r="I49">
            <v>0</v>
          </cell>
          <cell r="K49">
            <v>12908.04</v>
          </cell>
          <cell r="L49">
            <v>984.2</v>
          </cell>
          <cell r="M49">
            <v>2000</v>
          </cell>
          <cell r="N49">
            <v>2000</v>
          </cell>
          <cell r="O49">
            <v>2000</v>
          </cell>
          <cell r="P49">
            <v>2000</v>
          </cell>
        </row>
        <row r="50">
          <cell r="G50">
            <v>16000</v>
          </cell>
          <cell r="I50">
            <v>928.789999999999</v>
          </cell>
          <cell r="M50">
            <v>2116.09875</v>
          </cell>
          <cell r="N50">
            <v>2116.09875</v>
          </cell>
          <cell r="O50">
            <v>2116.09875</v>
          </cell>
          <cell r="P50">
            <v>2116.09875</v>
          </cell>
        </row>
        <row r="51">
          <cell r="I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I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I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I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I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I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I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G58">
            <v>9937.5</v>
          </cell>
          <cell r="H58">
            <v>6639.59</v>
          </cell>
          <cell r="I58">
            <v>2258.23999999999</v>
          </cell>
          <cell r="J58">
            <v>4249.49</v>
          </cell>
          <cell r="K58">
            <v>3089.95</v>
          </cell>
          <cell r="L58">
            <v>314</v>
          </cell>
          <cell r="M58">
            <v>4414.794999999999</v>
          </cell>
          <cell r="N58">
            <v>4414.794999999999</v>
          </cell>
          <cell r="O58">
            <v>4414.794999999999</v>
          </cell>
          <cell r="P58">
            <v>4414.794999999999</v>
          </cell>
        </row>
        <row r="59">
          <cell r="I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H60">
            <v>1577.32</v>
          </cell>
          <cell r="I60">
            <v>0</v>
          </cell>
          <cell r="M60">
            <v>500</v>
          </cell>
          <cell r="N60">
            <v>500</v>
          </cell>
          <cell r="O60">
            <v>500</v>
          </cell>
          <cell r="P60">
            <v>500</v>
          </cell>
        </row>
        <row r="61">
          <cell r="I61">
            <v>0</v>
          </cell>
        </row>
        <row r="62">
          <cell r="I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I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I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I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I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I67">
            <v>0</v>
          </cell>
          <cell r="K67">
            <v>3075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H68">
            <v>4992.68</v>
          </cell>
          <cell r="I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F69">
            <v>216.41</v>
          </cell>
          <cell r="G69">
            <v>140.52</v>
          </cell>
          <cell r="H69">
            <v>417.9</v>
          </cell>
          <cell r="I69">
            <v>0</v>
          </cell>
          <cell r="J69">
            <v>390.15</v>
          </cell>
          <cell r="K69">
            <v>77.8</v>
          </cell>
          <cell r="L69">
            <v>564.3</v>
          </cell>
          <cell r="M69">
            <v>344.0833333333333</v>
          </cell>
          <cell r="N69">
            <v>344.0833333333333</v>
          </cell>
          <cell r="O69">
            <v>344.0833333333333</v>
          </cell>
          <cell r="P69">
            <v>344.0833333333333</v>
          </cell>
        </row>
        <row r="70">
          <cell r="F70">
            <v>810</v>
          </cell>
          <cell r="I70">
            <v>0</v>
          </cell>
          <cell r="M70">
            <v>400</v>
          </cell>
          <cell r="N70">
            <v>400</v>
          </cell>
          <cell r="O70">
            <v>400</v>
          </cell>
          <cell r="P70">
            <v>400</v>
          </cell>
        </row>
        <row r="71">
          <cell r="H71">
            <v>22.9</v>
          </cell>
          <cell r="I71">
            <v>0</v>
          </cell>
          <cell r="K71">
            <v>79</v>
          </cell>
          <cell r="M71">
            <v>50</v>
          </cell>
          <cell r="N71">
            <v>50</v>
          </cell>
          <cell r="O71">
            <v>50</v>
          </cell>
          <cell r="P71">
            <v>50</v>
          </cell>
        </row>
        <row r="72">
          <cell r="E72">
            <v>650.24</v>
          </cell>
          <cell r="I72">
            <v>1000</v>
          </cell>
          <cell r="J72">
            <v>201.62</v>
          </cell>
          <cell r="K72">
            <v>172.5</v>
          </cell>
          <cell r="L72">
            <v>171.75</v>
          </cell>
          <cell r="M72">
            <v>2000</v>
          </cell>
          <cell r="N72">
            <v>2000</v>
          </cell>
          <cell r="O72">
            <v>500</v>
          </cell>
          <cell r="P72">
            <v>500</v>
          </cell>
        </row>
        <row r="73">
          <cell r="I73">
            <v>0</v>
          </cell>
          <cell r="M73">
            <v>100</v>
          </cell>
          <cell r="N73">
            <v>100</v>
          </cell>
          <cell r="O73">
            <v>100</v>
          </cell>
          <cell r="P73">
            <v>100</v>
          </cell>
        </row>
        <row r="74">
          <cell r="H74">
            <v>30</v>
          </cell>
          <cell r="I74">
            <v>0</v>
          </cell>
          <cell r="J74">
            <v>1490</v>
          </cell>
          <cell r="L74">
            <v>642</v>
          </cell>
          <cell r="M74">
            <v>250</v>
          </cell>
          <cell r="N74">
            <v>250</v>
          </cell>
          <cell r="O74">
            <v>250</v>
          </cell>
          <cell r="P74">
            <v>250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G78">
            <v>100</v>
          </cell>
          <cell r="I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E79">
            <v>301.2</v>
          </cell>
          <cell r="F79">
            <v>50287.6</v>
          </cell>
          <cell r="H79">
            <v>92887.5</v>
          </cell>
          <cell r="I79">
            <v>61656</v>
          </cell>
          <cell r="M79">
            <v>32715.02</v>
          </cell>
          <cell r="N79">
            <v>34159.684375</v>
          </cell>
          <cell r="O79">
            <v>34698.07311875</v>
          </cell>
          <cell r="P79">
            <v>35655.7661496875</v>
          </cell>
        </row>
        <row r="80">
          <cell r="E80">
            <v>50000</v>
          </cell>
          <cell r="I80">
            <v>0</v>
          </cell>
          <cell r="M80">
            <v>0</v>
          </cell>
        </row>
        <row r="81">
          <cell r="I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I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I83">
            <v>0</v>
          </cell>
          <cell r="M83">
            <v>0</v>
          </cell>
          <cell r="O83">
            <v>0</v>
          </cell>
          <cell r="P83">
            <v>0</v>
          </cell>
        </row>
        <row r="84">
          <cell r="I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I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>
            <v>30</v>
          </cell>
          <cell r="G86">
            <v>30</v>
          </cell>
          <cell r="I86">
            <v>0</v>
          </cell>
        </row>
        <row r="87">
          <cell r="E87">
            <v>63.44</v>
          </cell>
          <cell r="F87">
            <v>30</v>
          </cell>
          <cell r="I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E88">
            <v>658.13</v>
          </cell>
          <cell r="H88">
            <v>3959.71</v>
          </cell>
          <cell r="I88">
            <v>26306.95</v>
          </cell>
          <cell r="J88">
            <v>571.18</v>
          </cell>
          <cell r="L88">
            <v>42.5</v>
          </cell>
          <cell r="M88">
            <v>400</v>
          </cell>
          <cell r="N88">
            <v>400</v>
          </cell>
          <cell r="O88">
            <v>400</v>
          </cell>
          <cell r="P88">
            <v>400</v>
          </cell>
        </row>
        <row r="89">
          <cell r="I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I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I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I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tal Customer Services"/>
      <sheetName val="Customer Services Input"/>
    </sheetNames>
    <sheetDataSet>
      <sheetData sheetId="0">
        <row r="3">
          <cell r="E3">
            <v>77090.63</v>
          </cell>
          <cell r="F3">
            <v>76904.76</v>
          </cell>
          <cell r="G3">
            <v>100937.11000000002</v>
          </cell>
          <cell r="H3">
            <v>109380.73999999999</v>
          </cell>
          <cell r="I3">
            <v>91001.68000000002</v>
          </cell>
          <cell r="J3">
            <v>122963.72999999995</v>
          </cell>
          <cell r="K3">
            <v>118263.26000000001</v>
          </cell>
          <cell r="L3">
            <v>106858.44</v>
          </cell>
          <cell r="M3">
            <v>188592.77769230772</v>
          </cell>
          <cell r="N3">
            <v>278793.4157396451</v>
          </cell>
          <cell r="O3">
            <v>247828.61698224847</v>
          </cell>
          <cell r="P3">
            <v>289081.019289941</v>
          </cell>
        </row>
        <row r="4">
          <cell r="M4">
            <v>0</v>
          </cell>
          <cell r="N4">
            <v>0</v>
          </cell>
          <cell r="O4">
            <v>0</v>
          </cell>
          <cell r="P4">
            <v>0</v>
          </cell>
        </row>
        <row r="5">
          <cell r="E5">
            <v>8602.75</v>
          </cell>
          <cell r="F5">
            <v>11574.59</v>
          </cell>
          <cell r="G5">
            <v>10375.08</v>
          </cell>
          <cell r="H5">
            <v>10359.81</v>
          </cell>
          <cell r="I5">
            <v>13464.83</v>
          </cell>
          <cell r="J5">
            <v>13116.02</v>
          </cell>
          <cell r="K5">
            <v>12016.16</v>
          </cell>
          <cell r="L5">
            <v>10693.25</v>
          </cell>
          <cell r="M5">
            <v>13228.858701923064</v>
          </cell>
          <cell r="N5">
            <v>15704.741249999983</v>
          </cell>
          <cell r="O5">
            <v>14277.037500000011</v>
          </cell>
          <cell r="P5">
            <v>12849.333750000003</v>
          </cell>
        </row>
        <row r="6">
          <cell r="E6">
            <v>189.42</v>
          </cell>
          <cell r="G6">
            <v>358.52</v>
          </cell>
          <cell r="H6">
            <v>913.38</v>
          </cell>
          <cell r="I6">
            <v>902.09</v>
          </cell>
          <cell r="J6">
            <v>1605.81</v>
          </cell>
          <cell r="K6">
            <v>302.1</v>
          </cell>
          <cell r="L6">
            <v>49.04</v>
          </cell>
          <cell r="M6">
            <v>49.04</v>
          </cell>
          <cell r="N6">
            <v>49.04</v>
          </cell>
          <cell r="O6">
            <v>49.04</v>
          </cell>
          <cell r="P6">
            <v>49.04</v>
          </cell>
        </row>
        <row r="7">
          <cell r="E7">
            <v>29123.24</v>
          </cell>
          <cell r="F7">
            <v>33720.57</v>
          </cell>
          <cell r="G7">
            <v>38400.39</v>
          </cell>
          <cell r="H7">
            <v>42315.05</v>
          </cell>
          <cell r="I7">
            <v>63843.32</v>
          </cell>
          <cell r="J7">
            <v>47230.99</v>
          </cell>
          <cell r="K7">
            <v>45003.36</v>
          </cell>
          <cell r="L7">
            <v>45710.65</v>
          </cell>
          <cell r="M7">
            <v>88823.09761346155</v>
          </cell>
          <cell r="N7">
            <v>129600.76667544381</v>
          </cell>
          <cell r="O7">
            <v>115348.06557218931</v>
          </cell>
          <cell r="P7">
            <v>132870.93293757402</v>
          </cell>
        </row>
        <row r="8">
          <cell r="E8">
            <v>110.68</v>
          </cell>
          <cell r="F8">
            <v>779.99</v>
          </cell>
          <cell r="G8">
            <v>65.41</v>
          </cell>
          <cell r="H8">
            <v>1308.58</v>
          </cell>
          <cell r="I8">
            <v>708.46</v>
          </cell>
          <cell r="J8">
            <v>1163.06</v>
          </cell>
          <cell r="K8">
            <v>1159.12</v>
          </cell>
          <cell r="L8">
            <v>3936.42</v>
          </cell>
          <cell r="M8">
            <v>200</v>
          </cell>
          <cell r="N8">
            <v>200</v>
          </cell>
          <cell r="O8">
            <v>200</v>
          </cell>
          <cell r="P8">
            <v>200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J11">
            <v>0</v>
          </cell>
        </row>
        <row r="12">
          <cell r="K12">
            <v>103.95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-95.99</v>
          </cell>
          <cell r="F15">
            <v>487.43</v>
          </cell>
          <cell r="G15">
            <v>2252.64</v>
          </cell>
          <cell r="H15">
            <v>1205.87</v>
          </cell>
          <cell r="I15">
            <v>845.12</v>
          </cell>
          <cell r="J15">
            <v>1468.19</v>
          </cell>
          <cell r="K15">
            <v>431.57</v>
          </cell>
          <cell r="L15">
            <v>3899.37</v>
          </cell>
          <cell r="M15">
            <v>1000</v>
          </cell>
          <cell r="N15">
            <v>1000</v>
          </cell>
          <cell r="O15">
            <v>1000</v>
          </cell>
          <cell r="P15">
            <v>1000</v>
          </cell>
        </row>
        <row r="16">
          <cell r="G16">
            <v>4705.12</v>
          </cell>
          <cell r="H16">
            <v>10954.61</v>
          </cell>
          <cell r="L16">
            <v>448.15</v>
          </cell>
          <cell r="M16">
            <v>1000</v>
          </cell>
          <cell r="N16">
            <v>1000</v>
          </cell>
          <cell r="O16">
            <v>1000</v>
          </cell>
          <cell r="P16">
            <v>1000</v>
          </cell>
        </row>
        <row r="17"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23.8</v>
          </cell>
          <cell r="F18">
            <v>11.5</v>
          </cell>
          <cell r="G18">
            <v>59.07</v>
          </cell>
          <cell r="H18">
            <v>24.97</v>
          </cell>
          <cell r="I18">
            <v>173.66</v>
          </cell>
          <cell r="J18">
            <v>36.5</v>
          </cell>
          <cell r="K18">
            <v>87.91</v>
          </cell>
          <cell r="L18">
            <v>108.44</v>
          </cell>
          <cell r="M18">
            <v>100</v>
          </cell>
          <cell r="N18">
            <v>100</v>
          </cell>
          <cell r="O18">
            <v>100</v>
          </cell>
          <cell r="P18">
            <v>100</v>
          </cell>
        </row>
        <row r="19">
          <cell r="F19">
            <v>348.68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J21">
            <v>29.32</v>
          </cell>
          <cell r="K21">
            <v>10.49</v>
          </cell>
        </row>
        <row r="22"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M24">
            <v>0</v>
          </cell>
          <cell r="N24">
            <v>2000</v>
          </cell>
          <cell r="O24">
            <v>2000</v>
          </cell>
          <cell r="P24">
            <v>2000</v>
          </cell>
        </row>
        <row r="25"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1248.65</v>
          </cell>
          <cell r="F28">
            <v>1248.65</v>
          </cell>
          <cell r="G28">
            <v>1248.66</v>
          </cell>
          <cell r="H28">
            <v>3104.48</v>
          </cell>
          <cell r="I28">
            <v>3104.48</v>
          </cell>
          <cell r="J28">
            <v>3104.49</v>
          </cell>
          <cell r="K28">
            <v>3104.48</v>
          </cell>
          <cell r="L28">
            <v>3104.48</v>
          </cell>
          <cell r="M28">
            <v>3104</v>
          </cell>
          <cell r="N28">
            <v>3104</v>
          </cell>
          <cell r="O28">
            <v>3104</v>
          </cell>
          <cell r="P28">
            <v>3104</v>
          </cell>
        </row>
        <row r="29"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5456.99</v>
          </cell>
          <cell r="G30">
            <v>2935.02</v>
          </cell>
          <cell r="M30">
            <v>300</v>
          </cell>
          <cell r="N30">
            <v>300</v>
          </cell>
          <cell r="O30">
            <v>300</v>
          </cell>
          <cell r="P30">
            <v>300</v>
          </cell>
        </row>
        <row r="31"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K36">
            <v>357</v>
          </cell>
          <cell r="L36">
            <v>1022</v>
          </cell>
        </row>
        <row r="37">
          <cell r="E37">
            <v>748.22</v>
          </cell>
          <cell r="H37">
            <v>82.56</v>
          </cell>
          <cell r="J37">
            <v>1297.89</v>
          </cell>
          <cell r="K37">
            <v>3470.46</v>
          </cell>
          <cell r="L37">
            <v>35.32</v>
          </cell>
          <cell r="M37">
            <v>2000</v>
          </cell>
          <cell r="N37">
            <v>0</v>
          </cell>
          <cell r="O37">
            <v>0</v>
          </cell>
          <cell r="P37">
            <v>0</v>
          </cell>
        </row>
        <row r="38">
          <cell r="M38">
            <v>250</v>
          </cell>
          <cell r="N38">
            <v>250</v>
          </cell>
          <cell r="O38">
            <v>250</v>
          </cell>
          <cell r="P38">
            <v>250</v>
          </cell>
        </row>
        <row r="39">
          <cell r="E39">
            <v>1272.21</v>
          </cell>
          <cell r="F39">
            <v>1271.84</v>
          </cell>
          <cell r="G39">
            <v>1272.21</v>
          </cell>
          <cell r="H39">
            <v>1271.89</v>
          </cell>
          <cell r="I39">
            <v>1272.14</v>
          </cell>
          <cell r="J39">
            <v>1272.24</v>
          </cell>
          <cell r="K39">
            <v>1271.89</v>
          </cell>
          <cell r="L39">
            <v>1272.14</v>
          </cell>
          <cell r="M39">
            <v>1272</v>
          </cell>
          <cell r="N39">
            <v>1272</v>
          </cell>
          <cell r="O39">
            <v>1272</v>
          </cell>
          <cell r="P39">
            <v>1272</v>
          </cell>
        </row>
        <row r="40"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>
            <v>892.73</v>
          </cell>
          <cell r="F41">
            <v>851.72</v>
          </cell>
          <cell r="G41">
            <v>854.95</v>
          </cell>
          <cell r="H41">
            <v>1052.96</v>
          </cell>
          <cell r="I41">
            <v>1101.69</v>
          </cell>
          <cell r="J41">
            <v>1059.99</v>
          </cell>
          <cell r="K41">
            <v>1060.12</v>
          </cell>
          <cell r="L41">
            <v>1054.52</v>
          </cell>
          <cell r="M41">
            <v>1000</v>
          </cell>
          <cell r="N41">
            <v>1000</v>
          </cell>
          <cell r="O41">
            <v>1000</v>
          </cell>
          <cell r="P41">
            <v>1000</v>
          </cell>
        </row>
        <row r="42"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F43">
            <v>203.14</v>
          </cell>
          <cell r="M43">
            <v>300</v>
          </cell>
          <cell r="N43">
            <v>300</v>
          </cell>
          <cell r="O43">
            <v>300</v>
          </cell>
          <cell r="P43">
            <v>300</v>
          </cell>
        </row>
        <row r="44"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>
            <v>2734.44</v>
          </cell>
          <cell r="G46">
            <v>652.16</v>
          </cell>
          <cell r="H46">
            <v>53.01</v>
          </cell>
          <cell r="I46">
            <v>246.23</v>
          </cell>
          <cell r="J46">
            <v>2253.81</v>
          </cell>
          <cell r="K46">
            <v>2460.93</v>
          </cell>
          <cell r="L46">
            <v>612.15</v>
          </cell>
          <cell r="M46">
            <v>2000</v>
          </cell>
          <cell r="N46">
            <v>2000</v>
          </cell>
          <cell r="O46">
            <v>2000</v>
          </cell>
          <cell r="P46">
            <v>2000</v>
          </cell>
        </row>
        <row r="47">
          <cell r="E47">
            <v>280.32</v>
          </cell>
          <cell r="F47">
            <v>870.18</v>
          </cell>
          <cell r="G47">
            <v>161.82</v>
          </cell>
          <cell r="H47">
            <v>1437.48</v>
          </cell>
          <cell r="I47">
            <v>424.8</v>
          </cell>
          <cell r="J47">
            <v>1594.05</v>
          </cell>
          <cell r="K47">
            <v>1743.62</v>
          </cell>
          <cell r="L47">
            <v>1748.33</v>
          </cell>
          <cell r="M47">
            <v>1000</v>
          </cell>
          <cell r="N47">
            <v>1000</v>
          </cell>
          <cell r="O47">
            <v>1000</v>
          </cell>
          <cell r="P47">
            <v>1000</v>
          </cell>
        </row>
        <row r="51"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10000</v>
          </cell>
          <cell r="N53">
            <v>0</v>
          </cell>
          <cell r="O53">
            <v>0</v>
          </cell>
          <cell r="P53">
            <v>0</v>
          </cell>
        </row>
        <row r="54">
          <cell r="K54">
            <v>1146.05</v>
          </cell>
          <cell r="L54">
            <v>1090.84</v>
          </cell>
          <cell r="M54">
            <v>1500</v>
          </cell>
          <cell r="N54">
            <v>1500</v>
          </cell>
          <cell r="O54">
            <v>1500</v>
          </cell>
          <cell r="P54">
            <v>1500</v>
          </cell>
        </row>
        <row r="55"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>
            <v>25208.95</v>
          </cell>
          <cell r="F58">
            <v>19813.43</v>
          </cell>
          <cell r="G58">
            <v>33697.2</v>
          </cell>
          <cell r="H58">
            <v>31115.32</v>
          </cell>
          <cell r="I58">
            <v>0.45</v>
          </cell>
          <cell r="J58">
            <v>450815.05</v>
          </cell>
          <cell r="K58">
            <v>95815.62</v>
          </cell>
          <cell r="L58">
            <v>134000</v>
          </cell>
          <cell r="M58">
            <v>500</v>
          </cell>
          <cell r="N58">
            <v>500</v>
          </cell>
          <cell r="O58">
            <v>500</v>
          </cell>
          <cell r="P58">
            <v>500</v>
          </cell>
        </row>
        <row r="59"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H60">
            <v>1577.33</v>
          </cell>
          <cell r="M60">
            <v>250</v>
          </cell>
          <cell r="N60">
            <v>250</v>
          </cell>
          <cell r="O60">
            <v>250</v>
          </cell>
          <cell r="P60">
            <v>250</v>
          </cell>
        </row>
        <row r="61"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E69">
            <v>50</v>
          </cell>
          <cell r="H69">
            <v>36.06</v>
          </cell>
          <cell r="I69">
            <v>11.75</v>
          </cell>
          <cell r="J69">
            <v>715.66</v>
          </cell>
          <cell r="K69">
            <v>54.5</v>
          </cell>
          <cell r="L69">
            <v>240.18</v>
          </cell>
          <cell r="M69">
            <v>200</v>
          </cell>
          <cell r="N69">
            <v>200</v>
          </cell>
          <cell r="O69">
            <v>200</v>
          </cell>
          <cell r="P69">
            <v>200</v>
          </cell>
        </row>
        <row r="70">
          <cell r="J70">
            <v>144</v>
          </cell>
          <cell r="M70">
            <v>0</v>
          </cell>
          <cell r="N70">
            <v>2000</v>
          </cell>
          <cell r="O70">
            <v>2000</v>
          </cell>
          <cell r="P70">
            <v>2000</v>
          </cell>
        </row>
        <row r="71">
          <cell r="E71">
            <v>241.12</v>
          </cell>
          <cell r="F71">
            <v>262.92</v>
          </cell>
          <cell r="G71">
            <v>16.95</v>
          </cell>
          <cell r="J71">
            <v>46.97</v>
          </cell>
          <cell r="K71">
            <v>118</v>
          </cell>
          <cell r="L71">
            <v>88.46</v>
          </cell>
          <cell r="M71">
            <v>0</v>
          </cell>
          <cell r="N71">
            <v>300</v>
          </cell>
          <cell r="O71">
            <v>300</v>
          </cell>
          <cell r="P71">
            <v>300</v>
          </cell>
        </row>
        <row r="72">
          <cell r="M72">
            <v>500</v>
          </cell>
          <cell r="N72">
            <v>500</v>
          </cell>
          <cell r="O72">
            <v>500</v>
          </cell>
          <cell r="P72">
            <v>500</v>
          </cell>
        </row>
        <row r="73"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G74">
            <v>1472.06</v>
          </cell>
          <cell r="H74">
            <v>396</v>
          </cell>
          <cell r="J74">
            <v>1714</v>
          </cell>
          <cell r="K74">
            <v>208.95</v>
          </cell>
          <cell r="L74">
            <v>321.85</v>
          </cell>
          <cell r="M74">
            <v>1200</v>
          </cell>
          <cell r="N74">
            <v>1200</v>
          </cell>
          <cell r="O74">
            <v>1200</v>
          </cell>
          <cell r="P74">
            <v>1200</v>
          </cell>
        </row>
        <row r="75"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M76">
            <v>0</v>
          </cell>
          <cell r="N76">
            <v>370</v>
          </cell>
          <cell r="O76">
            <v>370</v>
          </cell>
          <cell r="P76">
            <v>370</v>
          </cell>
        </row>
        <row r="77"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M79">
            <v>125000</v>
          </cell>
          <cell r="N79">
            <v>125440.34981231077</v>
          </cell>
          <cell r="O79">
            <v>125197.9236386772</v>
          </cell>
          <cell r="P79">
            <v>125873.02226705206</v>
          </cell>
        </row>
        <row r="80">
          <cell r="M80">
            <v>1000</v>
          </cell>
          <cell r="N80">
            <v>1000</v>
          </cell>
          <cell r="O80">
            <v>1000</v>
          </cell>
          <cell r="P80">
            <v>1000</v>
          </cell>
        </row>
        <row r="81"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>
            <v>15</v>
          </cell>
          <cell r="F86">
            <v>15</v>
          </cell>
          <cell r="H86">
            <v>28.5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>
            <v>539.31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E88">
            <v>60978.34</v>
          </cell>
          <cell r="F88">
            <v>112569.83</v>
          </cell>
          <cell r="G88">
            <v>50071.4</v>
          </cell>
          <cell r="H88">
            <v>98962.88</v>
          </cell>
          <cell r="I88">
            <v>43106.68</v>
          </cell>
          <cell r="J88">
            <v>147503.89</v>
          </cell>
          <cell r="K88">
            <v>107218.47</v>
          </cell>
          <cell r="L88">
            <v>118940.23</v>
          </cell>
          <cell r="M88">
            <v>57975</v>
          </cell>
          <cell r="N88">
            <v>50000</v>
          </cell>
          <cell r="O88">
            <v>50000</v>
          </cell>
          <cell r="P88">
            <v>50000</v>
          </cell>
        </row>
        <row r="89"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M94">
            <v>0</v>
          </cell>
          <cell r="N94">
            <v>0</v>
          </cell>
          <cell r="O94">
            <v>0</v>
          </cell>
          <cell r="P9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tal Partner Services"/>
      <sheetName val="Partner Services Input"/>
    </sheetNames>
    <sheetDataSet>
      <sheetData sheetId="0">
        <row r="3">
          <cell r="E3">
            <v>119635.83000000002</v>
          </cell>
          <cell r="F3">
            <v>118048.43</v>
          </cell>
          <cell r="G3">
            <v>128070.95999999998</v>
          </cell>
          <cell r="H3">
            <v>130799.38000000002</v>
          </cell>
          <cell r="I3">
            <v>82991.08999999899</v>
          </cell>
          <cell r="J3">
            <v>120387.02000000002</v>
          </cell>
          <cell r="K3">
            <v>133296.69999999995</v>
          </cell>
          <cell r="L3">
            <v>52330.38999999997</v>
          </cell>
          <cell r="M3">
            <v>44363.31157544379</v>
          </cell>
          <cell r="N3">
            <v>55740.531065088755</v>
          </cell>
          <cell r="O3">
            <v>52879.796246301776</v>
          </cell>
          <cell r="P3">
            <v>61481.62429733727</v>
          </cell>
        </row>
        <row r="4">
          <cell r="I4">
            <v>0</v>
          </cell>
        </row>
        <row r="5">
          <cell r="E5">
            <v>14682.24</v>
          </cell>
          <cell r="F5">
            <v>5597.76</v>
          </cell>
          <cell r="G5">
            <v>4139.93</v>
          </cell>
          <cell r="H5">
            <v>5644.68</v>
          </cell>
          <cell r="I5">
            <v>8295.87999999999</v>
          </cell>
          <cell r="J5">
            <v>9603.59</v>
          </cell>
          <cell r="K5">
            <v>9220.09</v>
          </cell>
          <cell r="L5">
            <v>3360.56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E6">
            <v>1328.7</v>
          </cell>
          <cell r="G6">
            <v>786.3</v>
          </cell>
          <cell r="H6">
            <v>805.76</v>
          </cell>
          <cell r="I6">
            <v>400</v>
          </cell>
          <cell r="J6">
            <v>514.2</v>
          </cell>
          <cell r="K6">
            <v>370.2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E7">
            <v>48508.49</v>
          </cell>
          <cell r="F7">
            <v>50265.530000000006</v>
          </cell>
          <cell r="G7">
            <v>47779.21</v>
          </cell>
          <cell r="H7">
            <v>46300.81</v>
          </cell>
          <cell r="I7">
            <v>64818.97</v>
          </cell>
          <cell r="J7">
            <v>47244.11</v>
          </cell>
          <cell r="K7">
            <v>46626.47</v>
          </cell>
          <cell r="M7">
            <v>19519.857093195267</v>
          </cell>
          <cell r="N7">
            <v>24525.833668639054</v>
          </cell>
          <cell r="O7">
            <v>23267.110348372782</v>
          </cell>
          <cell r="P7">
            <v>27051.9146908284</v>
          </cell>
        </row>
        <row r="8">
          <cell r="E8">
            <v>7110.96</v>
          </cell>
          <cell r="F8">
            <v>824.4599999999999</v>
          </cell>
          <cell r="G8">
            <v>1397.13</v>
          </cell>
          <cell r="H8">
            <v>853.11</v>
          </cell>
          <cell r="I8">
            <v>155.2199999999989</v>
          </cell>
          <cell r="J8">
            <v>998.93</v>
          </cell>
          <cell r="K8">
            <v>2039.8200000000002</v>
          </cell>
          <cell r="M8">
            <v>450</v>
          </cell>
          <cell r="N8">
            <v>450</v>
          </cell>
          <cell r="O8">
            <v>450</v>
          </cell>
          <cell r="P8">
            <v>450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I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J11">
            <v>0</v>
          </cell>
        </row>
        <row r="12">
          <cell r="I12">
            <v>0</v>
          </cell>
          <cell r="K12">
            <v>13764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I13">
            <v>0</v>
          </cell>
        </row>
        <row r="14">
          <cell r="I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1172.29</v>
          </cell>
          <cell r="F15">
            <v>764.37</v>
          </cell>
          <cell r="G15">
            <v>1246.35</v>
          </cell>
          <cell r="H15">
            <v>908.06</v>
          </cell>
          <cell r="I15">
            <v>804.809999999999</v>
          </cell>
          <cell r="J15">
            <v>786.87</v>
          </cell>
          <cell r="K15">
            <v>14.58</v>
          </cell>
          <cell r="L15">
            <v>1922.36</v>
          </cell>
          <cell r="M15">
            <v>1200</v>
          </cell>
          <cell r="N15">
            <v>1200</v>
          </cell>
          <cell r="O15">
            <v>1200</v>
          </cell>
          <cell r="P15">
            <v>1200</v>
          </cell>
        </row>
        <row r="16">
          <cell r="H16">
            <v>8767.25</v>
          </cell>
          <cell r="I16">
            <v>0</v>
          </cell>
          <cell r="M16">
            <v>1000</v>
          </cell>
          <cell r="N16">
            <v>1000</v>
          </cell>
          <cell r="O16">
            <v>1000</v>
          </cell>
          <cell r="P16">
            <v>1000</v>
          </cell>
        </row>
        <row r="17">
          <cell r="I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191.42</v>
          </cell>
          <cell r="F18">
            <v>28.38</v>
          </cell>
          <cell r="G18">
            <v>233.26</v>
          </cell>
          <cell r="H18">
            <v>1903.3700000000001</v>
          </cell>
          <cell r="I18">
            <v>0</v>
          </cell>
          <cell r="J18">
            <v>157.51</v>
          </cell>
          <cell r="K18">
            <v>206.48</v>
          </cell>
          <cell r="L18">
            <v>18.36</v>
          </cell>
          <cell r="M18">
            <v>300</v>
          </cell>
          <cell r="N18">
            <v>300</v>
          </cell>
          <cell r="O18">
            <v>300</v>
          </cell>
          <cell r="P18">
            <v>300</v>
          </cell>
        </row>
        <row r="19">
          <cell r="I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I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88.59</v>
          </cell>
          <cell r="F21">
            <v>740.65</v>
          </cell>
          <cell r="I21">
            <v>0</v>
          </cell>
          <cell r="J21">
            <v>29.32</v>
          </cell>
          <cell r="M21">
            <v>750</v>
          </cell>
          <cell r="N21">
            <v>750</v>
          </cell>
          <cell r="O21">
            <v>750</v>
          </cell>
          <cell r="P21">
            <v>750</v>
          </cell>
        </row>
        <row r="22">
          <cell r="I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G23">
            <v>558.98</v>
          </cell>
          <cell r="I23">
            <v>0</v>
          </cell>
          <cell r="M23">
            <v>559</v>
          </cell>
          <cell r="N23">
            <v>559</v>
          </cell>
          <cell r="O23">
            <v>559</v>
          </cell>
          <cell r="P23">
            <v>559</v>
          </cell>
        </row>
        <row r="24">
          <cell r="I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I25">
            <v>0</v>
          </cell>
          <cell r="K25">
            <v>9420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I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I27">
            <v>605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I28">
            <v>0</v>
          </cell>
          <cell r="J28">
            <v>2955.09</v>
          </cell>
          <cell r="K28">
            <v>2955.1</v>
          </cell>
          <cell r="M28">
            <v>2111.1111111111113</v>
          </cell>
          <cell r="N28">
            <v>2111.1111111111113</v>
          </cell>
          <cell r="O28">
            <v>2111.1111111111113</v>
          </cell>
          <cell r="P28">
            <v>2111.1111111111113</v>
          </cell>
        </row>
        <row r="29">
          <cell r="I29">
            <v>0</v>
          </cell>
          <cell r="M29">
            <v>0</v>
          </cell>
          <cell r="N29">
            <v>0</v>
          </cell>
          <cell r="O29">
            <v>2500</v>
          </cell>
          <cell r="P29">
            <v>0</v>
          </cell>
        </row>
        <row r="30">
          <cell r="E30">
            <v>1327.16</v>
          </cell>
          <cell r="H30">
            <v>10207.56</v>
          </cell>
          <cell r="I30">
            <v>5607.31999999999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I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I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I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I34">
            <v>0</v>
          </cell>
          <cell r="J34">
            <v>1169.09</v>
          </cell>
          <cell r="K34">
            <v>1169.09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I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I36">
            <v>0</v>
          </cell>
        </row>
        <row r="37">
          <cell r="F37">
            <v>350</v>
          </cell>
          <cell r="H37">
            <v>197.52</v>
          </cell>
          <cell r="I37">
            <v>0</v>
          </cell>
          <cell r="K37">
            <v>74.61</v>
          </cell>
        </row>
        <row r="38">
          <cell r="F38">
            <v>371.03</v>
          </cell>
          <cell r="I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>
            <v>464.9</v>
          </cell>
          <cell r="F39">
            <v>464.92</v>
          </cell>
          <cell r="G39">
            <v>464.9</v>
          </cell>
          <cell r="H39">
            <v>464.9</v>
          </cell>
          <cell r="I39">
            <v>464.899999999999</v>
          </cell>
          <cell r="J39">
            <v>464.95</v>
          </cell>
          <cell r="K39">
            <v>464.9</v>
          </cell>
          <cell r="M39">
            <v>191</v>
          </cell>
          <cell r="N39">
            <v>191</v>
          </cell>
          <cell r="O39">
            <v>191</v>
          </cell>
          <cell r="P39">
            <v>191</v>
          </cell>
        </row>
        <row r="40">
          <cell r="I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>
            <v>1339.09</v>
          </cell>
          <cell r="F41">
            <v>1277.58</v>
          </cell>
          <cell r="G41">
            <v>1282.43</v>
          </cell>
          <cell r="H41">
            <v>1579.44</v>
          </cell>
          <cell r="I41">
            <v>1652.53</v>
          </cell>
          <cell r="J41">
            <v>1589.99</v>
          </cell>
          <cell r="K41">
            <v>1590.18</v>
          </cell>
          <cell r="M41">
            <v>750</v>
          </cell>
          <cell r="N41">
            <v>750</v>
          </cell>
          <cell r="O41">
            <v>750</v>
          </cell>
          <cell r="P41">
            <v>750</v>
          </cell>
        </row>
        <row r="42">
          <cell r="E42">
            <v>194.47</v>
          </cell>
          <cell r="F42">
            <v>194.47</v>
          </cell>
          <cell r="G42">
            <v>194.47</v>
          </cell>
          <cell r="H42">
            <v>194.47</v>
          </cell>
          <cell r="I42">
            <v>194.47</v>
          </cell>
          <cell r="J42">
            <v>194.47</v>
          </cell>
          <cell r="K42">
            <v>194.46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E43">
            <v>12500</v>
          </cell>
          <cell r="H43">
            <v>308.28</v>
          </cell>
          <cell r="I43">
            <v>0</v>
          </cell>
          <cell r="K43">
            <v>323.95</v>
          </cell>
          <cell r="M43">
            <v>0</v>
          </cell>
          <cell r="N43">
            <v>2000</v>
          </cell>
          <cell r="O43">
            <v>0</v>
          </cell>
          <cell r="P43">
            <v>0</v>
          </cell>
        </row>
        <row r="44">
          <cell r="I44">
            <v>0</v>
          </cell>
          <cell r="K44">
            <v>152.92</v>
          </cell>
          <cell r="M44">
            <v>125</v>
          </cell>
          <cell r="N44">
            <v>500</v>
          </cell>
          <cell r="O44">
            <v>500</v>
          </cell>
          <cell r="P44">
            <v>500</v>
          </cell>
        </row>
        <row r="45"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>
            <v>4190.02</v>
          </cell>
          <cell r="F46">
            <v>3234.25</v>
          </cell>
          <cell r="G46">
            <v>864.23</v>
          </cell>
          <cell r="H46">
            <v>2703.01</v>
          </cell>
          <cell r="I46">
            <v>0</v>
          </cell>
          <cell r="J46">
            <v>1317.56</v>
          </cell>
          <cell r="L46">
            <v>472.52</v>
          </cell>
          <cell r="M46">
            <v>3000</v>
          </cell>
          <cell r="N46">
            <v>2000</v>
          </cell>
          <cell r="O46">
            <v>5000</v>
          </cell>
          <cell r="P46">
            <v>2000</v>
          </cell>
        </row>
        <row r="47">
          <cell r="E47">
            <v>974.29</v>
          </cell>
          <cell r="F47">
            <v>349.5</v>
          </cell>
          <cell r="G47">
            <v>270.66</v>
          </cell>
          <cell r="H47">
            <v>815.48</v>
          </cell>
          <cell r="I47">
            <v>51.38</v>
          </cell>
          <cell r="J47">
            <v>627.87</v>
          </cell>
          <cell r="K47">
            <v>423.74</v>
          </cell>
          <cell r="L47">
            <v>132.5</v>
          </cell>
          <cell r="M47">
            <v>200</v>
          </cell>
          <cell r="N47">
            <v>200</v>
          </cell>
          <cell r="O47">
            <v>200</v>
          </cell>
          <cell r="P47">
            <v>200</v>
          </cell>
        </row>
        <row r="48">
          <cell r="I48">
            <v>0</v>
          </cell>
          <cell r="M48">
            <v>0</v>
          </cell>
          <cell r="N48">
            <v>400</v>
          </cell>
          <cell r="O48">
            <v>0</v>
          </cell>
          <cell r="P48">
            <v>0</v>
          </cell>
        </row>
        <row r="49">
          <cell r="E49">
            <v>468.59</v>
          </cell>
          <cell r="I49">
            <v>0</v>
          </cell>
          <cell r="M49">
            <v>0</v>
          </cell>
          <cell r="N49">
            <v>6000</v>
          </cell>
          <cell r="O49">
            <v>0</v>
          </cell>
          <cell r="P49">
            <v>0</v>
          </cell>
        </row>
        <row r="50">
          <cell r="F50">
            <v>2334.1</v>
          </cell>
          <cell r="I50">
            <v>0</v>
          </cell>
        </row>
        <row r="51">
          <cell r="I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I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I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I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I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I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I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>
            <v>20825</v>
          </cell>
          <cell r="F58">
            <v>20825</v>
          </cell>
          <cell r="G58">
            <v>21126</v>
          </cell>
          <cell r="H58">
            <v>-144864.59</v>
          </cell>
          <cell r="I58">
            <v>83300</v>
          </cell>
          <cell r="K58">
            <v>1648</v>
          </cell>
        </row>
        <row r="59">
          <cell r="I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H60">
            <v>1577.33</v>
          </cell>
          <cell r="I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I61">
            <v>0</v>
          </cell>
          <cell r="M61">
            <v>300</v>
          </cell>
          <cell r="N61">
            <v>0</v>
          </cell>
          <cell r="O61">
            <v>0</v>
          </cell>
          <cell r="P61">
            <v>1000</v>
          </cell>
        </row>
        <row r="62">
          <cell r="I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I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I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I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I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I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I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F69">
            <v>151.76</v>
          </cell>
          <cell r="H69">
            <v>100.26</v>
          </cell>
          <cell r="I69">
            <v>0</v>
          </cell>
          <cell r="K69">
            <v>38.06</v>
          </cell>
          <cell r="L69">
            <v>50.1</v>
          </cell>
          <cell r="M69">
            <v>100</v>
          </cell>
          <cell r="N69">
            <v>100</v>
          </cell>
          <cell r="O69">
            <v>100</v>
          </cell>
          <cell r="P69">
            <v>100</v>
          </cell>
        </row>
        <row r="70">
          <cell r="E70">
            <v>1524</v>
          </cell>
          <cell r="F70">
            <v>192</v>
          </cell>
          <cell r="G70">
            <v>2745</v>
          </cell>
          <cell r="H70">
            <v>3420</v>
          </cell>
          <cell r="I70">
            <v>0</v>
          </cell>
          <cell r="J70">
            <v>2142</v>
          </cell>
          <cell r="K70">
            <v>2327</v>
          </cell>
          <cell r="L70">
            <v>891</v>
          </cell>
        </row>
        <row r="71">
          <cell r="E71">
            <v>290</v>
          </cell>
          <cell r="F71">
            <v>246.33</v>
          </cell>
          <cell r="H71">
            <v>69.49</v>
          </cell>
          <cell r="I71">
            <v>0</v>
          </cell>
          <cell r="J71">
            <v>31.34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I72">
            <v>0</v>
          </cell>
          <cell r="L72">
            <v>147.48</v>
          </cell>
          <cell r="M72">
            <v>300</v>
          </cell>
          <cell r="N72">
            <v>300</v>
          </cell>
          <cell r="O72">
            <v>300</v>
          </cell>
          <cell r="P72">
            <v>300</v>
          </cell>
        </row>
        <row r="73">
          <cell r="I73">
            <v>0</v>
          </cell>
          <cell r="M73">
            <v>0</v>
          </cell>
          <cell r="N73">
            <v>0</v>
          </cell>
          <cell r="O73">
            <v>0</v>
          </cell>
          <cell r="P73">
            <v>1000</v>
          </cell>
        </row>
        <row r="74">
          <cell r="E74">
            <v>-150</v>
          </cell>
          <cell r="F74">
            <v>4190</v>
          </cell>
          <cell r="H74">
            <v>480</v>
          </cell>
          <cell r="I74">
            <v>0</v>
          </cell>
          <cell r="J74">
            <v>1787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I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I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I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I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H79">
            <v>76225</v>
          </cell>
          <cell r="I79">
            <v>-76225</v>
          </cell>
          <cell r="J79">
            <v>13764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I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I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I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I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I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I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>
            <v>58.5</v>
          </cell>
          <cell r="F86">
            <v>58.5</v>
          </cell>
          <cell r="G86">
            <v>58.5</v>
          </cell>
          <cell r="H86">
            <v>45</v>
          </cell>
          <cell r="I86">
            <v>0</v>
          </cell>
          <cell r="K86">
            <v>28.5</v>
          </cell>
          <cell r="M86">
            <v>59</v>
          </cell>
          <cell r="N86">
            <v>59</v>
          </cell>
          <cell r="O86">
            <v>59</v>
          </cell>
          <cell r="P86">
            <v>59</v>
          </cell>
        </row>
        <row r="87">
          <cell r="E87">
            <v>808.97</v>
          </cell>
          <cell r="I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E88">
            <v>2019.01</v>
          </cell>
          <cell r="F88">
            <v>9661.2</v>
          </cell>
          <cell r="G88">
            <v>3705.84</v>
          </cell>
          <cell r="H88">
            <v>18611.62</v>
          </cell>
          <cell r="I88">
            <v>4642.29</v>
          </cell>
          <cell r="J88">
            <v>21921.57</v>
          </cell>
          <cell r="K88">
            <v>9742.74</v>
          </cell>
          <cell r="L88">
            <v>19898.17</v>
          </cell>
          <cell r="M88">
            <v>2000</v>
          </cell>
          <cell r="N88">
            <v>2000</v>
          </cell>
          <cell r="O88">
            <v>2000</v>
          </cell>
          <cell r="P88">
            <v>2000</v>
          </cell>
        </row>
        <row r="89">
          <cell r="I89">
            <v>0</v>
          </cell>
          <cell r="M89">
            <v>0</v>
          </cell>
          <cell r="N89">
            <v>0</v>
          </cell>
          <cell r="O89">
            <v>0</v>
          </cell>
          <cell r="P89">
            <v>2000</v>
          </cell>
        </row>
        <row r="90">
          <cell r="I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I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I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tal Perf Impr"/>
      <sheetName val="Perf Impr Input"/>
    </sheetNames>
    <sheetDataSet>
      <sheetData sheetId="0">
        <row r="3">
          <cell r="E3">
            <v>17351.990000000005</v>
          </cell>
          <cell r="F3">
            <v>19707.82</v>
          </cell>
          <cell r="G3">
            <v>25134.62</v>
          </cell>
          <cell r="H3">
            <v>27230.870000000003</v>
          </cell>
          <cell r="I3">
            <v>27565.64000000011</v>
          </cell>
          <cell r="J3">
            <v>37787.26000000002</v>
          </cell>
          <cell r="K3">
            <v>37570.579999999994</v>
          </cell>
          <cell r="L3">
            <v>32347.83</v>
          </cell>
          <cell r="M3">
            <v>37003.690288757396</v>
          </cell>
          <cell r="N3">
            <v>38765.77077869822</v>
          </cell>
          <cell r="O3">
            <v>33963.57151005917</v>
          </cell>
          <cell r="P3">
            <v>39326.24069585798</v>
          </cell>
        </row>
        <row r="4">
          <cell r="I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</row>
        <row r="5">
          <cell r="E5">
            <v>21.99</v>
          </cell>
          <cell r="H5">
            <v>109.98</v>
          </cell>
          <cell r="I5">
            <v>65.9899999999999</v>
          </cell>
          <cell r="J5">
            <v>817.96</v>
          </cell>
          <cell r="K5">
            <v>1012.4</v>
          </cell>
          <cell r="L5">
            <v>1148.17</v>
          </cell>
          <cell r="M5">
            <v>1148.17</v>
          </cell>
          <cell r="N5">
            <v>1148.17</v>
          </cell>
          <cell r="O5">
            <v>1148.17</v>
          </cell>
          <cell r="P5">
            <v>1148.17</v>
          </cell>
        </row>
        <row r="6">
          <cell r="I6">
            <v>0</v>
          </cell>
          <cell r="K6">
            <v>192.3</v>
          </cell>
          <cell r="L6">
            <v>192.3</v>
          </cell>
          <cell r="M6">
            <v>192.3</v>
          </cell>
          <cell r="N6">
            <v>192.3</v>
          </cell>
          <cell r="O6">
            <v>192.3</v>
          </cell>
          <cell r="P6">
            <v>192.3</v>
          </cell>
        </row>
        <row r="7">
          <cell r="E7">
            <v>6930.98</v>
          </cell>
          <cell r="F7">
            <v>7711.41</v>
          </cell>
          <cell r="G7">
            <v>8890.84</v>
          </cell>
          <cell r="H7">
            <v>8888.41</v>
          </cell>
          <cell r="I7">
            <v>15565.59</v>
          </cell>
          <cell r="J7">
            <v>13616.38</v>
          </cell>
          <cell r="K7">
            <v>13282</v>
          </cell>
          <cell r="L7">
            <v>13511.92</v>
          </cell>
          <cell r="M7">
            <v>16871.430527053253</v>
          </cell>
          <cell r="N7">
            <v>17646.745942627218</v>
          </cell>
          <cell r="O7">
            <v>15533.778264426035</v>
          </cell>
          <cell r="P7">
            <v>17893.352706177513</v>
          </cell>
        </row>
        <row r="8">
          <cell r="E8">
            <v>282.68</v>
          </cell>
          <cell r="F8">
            <v>609.82</v>
          </cell>
          <cell r="G8">
            <v>923.46</v>
          </cell>
          <cell r="H8">
            <v>313.98</v>
          </cell>
          <cell r="I8">
            <v>148.05</v>
          </cell>
          <cell r="J8">
            <v>239.97</v>
          </cell>
          <cell r="K8">
            <v>230.15</v>
          </cell>
          <cell r="L8">
            <v>978.43</v>
          </cell>
          <cell r="M8">
            <v>500</v>
          </cell>
          <cell r="N8">
            <v>500</v>
          </cell>
          <cell r="O8">
            <v>500</v>
          </cell>
          <cell r="P8">
            <v>500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I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J11">
            <v>0</v>
          </cell>
        </row>
        <row r="12">
          <cell r="I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I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I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374.82</v>
          </cell>
          <cell r="I15">
            <v>0</v>
          </cell>
          <cell r="L15">
            <v>210.51</v>
          </cell>
          <cell r="M15">
            <v>150</v>
          </cell>
          <cell r="N15">
            <v>300</v>
          </cell>
          <cell r="O15">
            <v>300</v>
          </cell>
          <cell r="P15">
            <v>300</v>
          </cell>
        </row>
        <row r="16">
          <cell r="I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I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6</v>
          </cell>
          <cell r="F18">
            <v>14</v>
          </cell>
          <cell r="G18">
            <v>-0.6</v>
          </cell>
          <cell r="H18">
            <v>7.84</v>
          </cell>
          <cell r="I18">
            <v>0</v>
          </cell>
          <cell r="J18">
            <v>14.19</v>
          </cell>
          <cell r="K18">
            <v>15.52</v>
          </cell>
          <cell r="M18">
            <v>0</v>
          </cell>
          <cell r="N18">
            <v>100</v>
          </cell>
          <cell r="O18">
            <v>100</v>
          </cell>
          <cell r="P18">
            <v>100</v>
          </cell>
        </row>
        <row r="19">
          <cell r="I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I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I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I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I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I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I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I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I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I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I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H30">
            <v>409.64</v>
          </cell>
          <cell r="I30">
            <v>0</v>
          </cell>
          <cell r="K30">
            <v>2111.95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I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I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I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I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I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I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-2023.13</v>
          </cell>
          <cell r="I37">
            <v>191.87</v>
          </cell>
          <cell r="J37">
            <v>431.59</v>
          </cell>
          <cell r="K37">
            <v>127.26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I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>
            <v>1098.86</v>
          </cell>
          <cell r="F39">
            <v>1098.77</v>
          </cell>
          <cell r="G39">
            <v>1098.86</v>
          </cell>
          <cell r="H39">
            <v>1098.86</v>
          </cell>
          <cell r="I39">
            <v>1098.76</v>
          </cell>
          <cell r="J39">
            <v>1098.87</v>
          </cell>
          <cell r="K39">
            <v>1098.86</v>
          </cell>
          <cell r="L39">
            <v>1098.76</v>
          </cell>
          <cell r="M39">
            <v>1099</v>
          </cell>
          <cell r="N39">
            <v>1099</v>
          </cell>
          <cell r="O39">
            <v>1099</v>
          </cell>
          <cell r="P39">
            <v>1099</v>
          </cell>
        </row>
        <row r="40">
          <cell r="I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>
            <v>157.54</v>
          </cell>
          <cell r="F41">
            <v>150.3</v>
          </cell>
          <cell r="G41">
            <v>150.87</v>
          </cell>
          <cell r="H41">
            <v>185.82</v>
          </cell>
          <cell r="I41">
            <v>194.419999999999</v>
          </cell>
          <cell r="J41">
            <v>187.06</v>
          </cell>
          <cell r="K41">
            <v>187.08</v>
          </cell>
          <cell r="L41">
            <v>186.09</v>
          </cell>
          <cell r="M41">
            <v>187</v>
          </cell>
          <cell r="N41">
            <v>187</v>
          </cell>
          <cell r="O41">
            <v>187</v>
          </cell>
          <cell r="P41">
            <v>187</v>
          </cell>
        </row>
        <row r="42">
          <cell r="I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I43">
            <v>0</v>
          </cell>
          <cell r="K43">
            <v>731.5</v>
          </cell>
          <cell r="M43">
            <v>0</v>
          </cell>
          <cell r="N43">
            <v>1000</v>
          </cell>
          <cell r="O43">
            <v>1000</v>
          </cell>
          <cell r="P43">
            <v>1000</v>
          </cell>
        </row>
        <row r="44">
          <cell r="E44">
            <v>649</v>
          </cell>
          <cell r="F44">
            <v>648</v>
          </cell>
          <cell r="G44">
            <v>648</v>
          </cell>
          <cell r="H44">
            <v>-3300.32</v>
          </cell>
          <cell r="I44">
            <v>677.659999999999</v>
          </cell>
          <cell r="J44">
            <v>-1355.32</v>
          </cell>
          <cell r="K44">
            <v>677.66</v>
          </cell>
          <cell r="L44">
            <v>677.66</v>
          </cell>
          <cell r="M44">
            <v>648</v>
          </cell>
          <cell r="N44">
            <v>773</v>
          </cell>
          <cell r="O44">
            <v>773</v>
          </cell>
          <cell r="P44">
            <v>5273</v>
          </cell>
        </row>
        <row r="45">
          <cell r="E45">
            <v>323.97</v>
          </cell>
          <cell r="F45">
            <v>323.97</v>
          </cell>
          <cell r="G45">
            <v>323.97</v>
          </cell>
          <cell r="H45">
            <v>323.97</v>
          </cell>
          <cell r="I45">
            <v>323.97</v>
          </cell>
          <cell r="J45">
            <v>323.98</v>
          </cell>
          <cell r="K45">
            <v>323.97</v>
          </cell>
          <cell r="L45">
            <v>323.97</v>
          </cell>
          <cell r="M45">
            <v>323.97</v>
          </cell>
          <cell r="N45">
            <v>323.97</v>
          </cell>
          <cell r="O45">
            <v>323.97</v>
          </cell>
          <cell r="P45">
            <v>323.97</v>
          </cell>
        </row>
        <row r="46">
          <cell r="E46">
            <v>3233.9</v>
          </cell>
          <cell r="I46">
            <v>0</v>
          </cell>
          <cell r="L46">
            <v>1676.75</v>
          </cell>
          <cell r="M46">
            <v>0</v>
          </cell>
          <cell r="N46">
            <v>0</v>
          </cell>
          <cell r="O46">
            <v>2000</v>
          </cell>
          <cell r="P46">
            <v>2000</v>
          </cell>
        </row>
        <row r="47">
          <cell r="E47">
            <v>440.6</v>
          </cell>
          <cell r="F47">
            <v>261.95</v>
          </cell>
          <cell r="G47">
            <v>90.77</v>
          </cell>
          <cell r="H47">
            <v>174.27</v>
          </cell>
          <cell r="I47">
            <v>188.74</v>
          </cell>
          <cell r="J47">
            <v>212.18</v>
          </cell>
          <cell r="L47">
            <v>200.84</v>
          </cell>
          <cell r="M47">
            <v>400</v>
          </cell>
          <cell r="N47">
            <v>400</v>
          </cell>
          <cell r="O47">
            <v>500</v>
          </cell>
          <cell r="P47">
            <v>500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  <cell r="K50">
            <v>1254</v>
          </cell>
          <cell r="M50">
            <v>0</v>
          </cell>
          <cell r="N50">
            <v>600</v>
          </cell>
          <cell r="O50">
            <v>600</v>
          </cell>
          <cell r="P50">
            <v>600</v>
          </cell>
        </row>
        <row r="51">
          <cell r="I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I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I53">
            <v>0</v>
          </cell>
          <cell r="M53">
            <v>0</v>
          </cell>
          <cell r="N53">
            <v>3000</v>
          </cell>
          <cell r="O53">
            <v>3000</v>
          </cell>
          <cell r="P53">
            <v>3000</v>
          </cell>
        </row>
        <row r="54">
          <cell r="I54">
            <v>0</v>
          </cell>
          <cell r="M54">
            <v>0</v>
          </cell>
          <cell r="N54">
            <v>600</v>
          </cell>
          <cell r="O54">
            <v>600</v>
          </cell>
          <cell r="P54">
            <v>600</v>
          </cell>
        </row>
        <row r="55">
          <cell r="I55">
            <v>0</v>
          </cell>
          <cell r="M55">
            <v>0</v>
          </cell>
          <cell r="N55">
            <v>0</v>
          </cell>
          <cell r="O55">
            <v>500</v>
          </cell>
          <cell r="P55">
            <v>500</v>
          </cell>
        </row>
        <row r="56">
          <cell r="I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I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I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I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H60">
            <v>1577.33</v>
          </cell>
          <cell r="I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I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I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I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I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I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I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I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I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E69">
            <v>89</v>
          </cell>
          <cell r="F69">
            <v>385</v>
          </cell>
          <cell r="H69">
            <v>120</v>
          </cell>
          <cell r="I69">
            <v>0</v>
          </cell>
          <cell r="M69">
            <v>50</v>
          </cell>
          <cell r="N69">
            <v>120</v>
          </cell>
          <cell r="O69">
            <v>120</v>
          </cell>
          <cell r="P69">
            <v>120</v>
          </cell>
        </row>
        <row r="70">
          <cell r="I70">
            <v>0</v>
          </cell>
          <cell r="M70">
            <v>1000</v>
          </cell>
          <cell r="N70">
            <v>1000</v>
          </cell>
          <cell r="O70">
            <v>1000</v>
          </cell>
          <cell r="P70">
            <v>1000</v>
          </cell>
        </row>
        <row r="71">
          <cell r="E71">
            <v>93.9</v>
          </cell>
          <cell r="F71">
            <v>317.12</v>
          </cell>
          <cell r="G71">
            <v>164.51</v>
          </cell>
          <cell r="I71">
            <v>0</v>
          </cell>
          <cell r="K71">
            <v>795.95</v>
          </cell>
          <cell r="L71">
            <v>567.71</v>
          </cell>
          <cell r="M71">
            <v>200</v>
          </cell>
          <cell r="N71">
            <v>1200</v>
          </cell>
          <cell r="O71">
            <v>1200</v>
          </cell>
          <cell r="P71">
            <v>1200</v>
          </cell>
        </row>
        <row r="72">
          <cell r="I72">
            <v>0</v>
          </cell>
          <cell r="M72">
            <v>0</v>
          </cell>
          <cell r="N72">
            <v>100</v>
          </cell>
          <cell r="O72">
            <v>100</v>
          </cell>
          <cell r="P72">
            <v>100</v>
          </cell>
        </row>
        <row r="73">
          <cell r="I73">
            <v>0</v>
          </cell>
          <cell r="M73">
            <v>0</v>
          </cell>
          <cell r="N73">
            <v>120</v>
          </cell>
          <cell r="O73">
            <v>120</v>
          </cell>
          <cell r="P73">
            <v>120</v>
          </cell>
        </row>
        <row r="74">
          <cell r="E74">
            <v>190</v>
          </cell>
          <cell r="G74">
            <v>-190</v>
          </cell>
          <cell r="I74">
            <v>0</v>
          </cell>
          <cell r="J74">
            <v>1490</v>
          </cell>
          <cell r="K74">
            <v>7579</v>
          </cell>
          <cell r="M74">
            <v>1200</v>
          </cell>
          <cell r="N74">
            <v>1200</v>
          </cell>
          <cell r="O74">
            <v>1200</v>
          </cell>
          <cell r="P74">
            <v>1200</v>
          </cell>
        </row>
        <row r="75">
          <cell r="I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I76">
            <v>0</v>
          </cell>
        </row>
        <row r="77">
          <cell r="I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I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I79">
            <v>0</v>
          </cell>
          <cell r="M79">
            <v>0</v>
          </cell>
          <cell r="N79">
            <v>5000</v>
          </cell>
          <cell r="O79">
            <v>5000</v>
          </cell>
          <cell r="P79">
            <v>5000</v>
          </cell>
        </row>
        <row r="80">
          <cell r="I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I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I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I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I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I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G86">
            <v>15</v>
          </cell>
          <cell r="I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>
            <v>95.18</v>
          </cell>
          <cell r="I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I88">
            <v>0</v>
          </cell>
          <cell r="K88">
            <v>722.88</v>
          </cell>
          <cell r="M88">
            <v>0</v>
          </cell>
          <cell r="N88">
            <v>3000</v>
          </cell>
          <cell r="O88">
            <v>3000</v>
          </cell>
          <cell r="P88">
            <v>3000</v>
          </cell>
        </row>
        <row r="89">
          <cell r="I89">
            <v>0</v>
          </cell>
          <cell r="M89">
            <v>0</v>
          </cell>
          <cell r="N89">
            <v>1700</v>
          </cell>
          <cell r="O89">
            <v>1700</v>
          </cell>
          <cell r="P89">
            <v>1700</v>
          </cell>
        </row>
        <row r="90">
          <cell r="I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I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I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tal Support Services"/>
      <sheetName val="Support Services Input"/>
    </sheetNames>
    <sheetDataSet>
      <sheetData sheetId="0">
        <row r="3">
          <cell r="M3">
            <v>44017.98816568047</v>
          </cell>
          <cell r="N3">
            <v>57362.87573964497</v>
          </cell>
          <cell r="O3">
            <v>49749.112426035506</v>
          </cell>
          <cell r="P3">
            <v>57603.130177514795</v>
          </cell>
        </row>
        <row r="5">
          <cell r="M5">
            <v>7000</v>
          </cell>
          <cell r="N5">
            <v>8200</v>
          </cell>
          <cell r="O5">
            <v>8200</v>
          </cell>
          <cell r="P5">
            <v>8200</v>
          </cell>
        </row>
        <row r="6"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M7">
            <v>22447.914792899406</v>
          </cell>
          <cell r="N7">
            <v>28847.66532544379</v>
          </cell>
          <cell r="O7">
            <v>25497.609467455623</v>
          </cell>
          <cell r="P7">
            <v>28953.377278106513</v>
          </cell>
        </row>
        <row r="8">
          <cell r="M8">
            <v>700</v>
          </cell>
          <cell r="N8">
            <v>700</v>
          </cell>
          <cell r="O8">
            <v>700</v>
          </cell>
          <cell r="P8">
            <v>700</v>
          </cell>
        </row>
        <row r="9"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2">
          <cell r="M12">
            <v>0</v>
          </cell>
          <cell r="N12">
            <v>200</v>
          </cell>
          <cell r="O12">
            <v>200</v>
          </cell>
          <cell r="P12">
            <v>200</v>
          </cell>
        </row>
        <row r="14"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M15">
            <v>400</v>
          </cell>
          <cell r="N15">
            <v>416</v>
          </cell>
          <cell r="O15">
            <v>432.64</v>
          </cell>
          <cell r="P15">
            <v>449.9456</v>
          </cell>
        </row>
        <row r="16">
          <cell r="M16">
            <v>500</v>
          </cell>
          <cell r="N16">
            <v>500</v>
          </cell>
          <cell r="O16">
            <v>500</v>
          </cell>
          <cell r="P16">
            <v>500</v>
          </cell>
        </row>
        <row r="17"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M18">
            <v>500</v>
          </cell>
          <cell r="N18">
            <v>500</v>
          </cell>
          <cell r="O18">
            <v>500</v>
          </cell>
          <cell r="P18">
            <v>500</v>
          </cell>
        </row>
        <row r="19"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M21">
            <v>200</v>
          </cell>
          <cell r="N21">
            <v>200</v>
          </cell>
          <cell r="O21">
            <v>500</v>
          </cell>
          <cell r="P21">
            <v>500</v>
          </cell>
        </row>
        <row r="22"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4"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M27">
            <v>200</v>
          </cell>
          <cell r="N27">
            <v>200</v>
          </cell>
          <cell r="O27">
            <v>200</v>
          </cell>
          <cell r="P27">
            <v>200</v>
          </cell>
        </row>
        <row r="29"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M30">
            <v>100</v>
          </cell>
          <cell r="N30">
            <v>2500</v>
          </cell>
          <cell r="O30">
            <v>2500</v>
          </cell>
          <cell r="P30">
            <v>1000</v>
          </cell>
        </row>
        <row r="31"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M37">
            <v>100</v>
          </cell>
          <cell r="N37">
            <v>500</v>
          </cell>
          <cell r="O37">
            <v>8500</v>
          </cell>
          <cell r="P37">
            <v>8500</v>
          </cell>
        </row>
        <row r="38"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N39">
            <v>0</v>
          </cell>
          <cell r="P39">
            <v>0</v>
          </cell>
        </row>
        <row r="40"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M41">
            <v>600</v>
          </cell>
          <cell r="N41">
            <v>624</v>
          </cell>
          <cell r="O41">
            <v>648.96</v>
          </cell>
          <cell r="P41">
            <v>674.9184</v>
          </cell>
        </row>
        <row r="42"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M43">
            <v>500</v>
          </cell>
          <cell r="N43">
            <v>500</v>
          </cell>
          <cell r="O43">
            <v>1000</v>
          </cell>
          <cell r="P43">
            <v>1000</v>
          </cell>
        </row>
        <row r="44">
          <cell r="M44">
            <v>0</v>
          </cell>
          <cell r="N44">
            <v>400</v>
          </cell>
          <cell r="O44">
            <v>400</v>
          </cell>
          <cell r="P44">
            <v>400</v>
          </cell>
        </row>
        <row r="45"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M46">
            <v>0</v>
          </cell>
          <cell r="N46">
            <v>500</v>
          </cell>
          <cell r="O46">
            <v>2000</v>
          </cell>
          <cell r="P46">
            <v>0</v>
          </cell>
        </row>
        <row r="47">
          <cell r="M47">
            <v>500</v>
          </cell>
          <cell r="N47">
            <v>750</v>
          </cell>
          <cell r="O47">
            <v>750</v>
          </cell>
          <cell r="P47">
            <v>750</v>
          </cell>
        </row>
        <row r="48"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1"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M53">
            <v>0</v>
          </cell>
          <cell r="N53">
            <v>0</v>
          </cell>
          <cell r="O53">
            <v>0</v>
          </cell>
          <cell r="P53">
            <v>10000</v>
          </cell>
        </row>
        <row r="54"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M58">
            <v>150</v>
          </cell>
          <cell r="N58">
            <v>150</v>
          </cell>
          <cell r="O58">
            <v>150</v>
          </cell>
          <cell r="P58">
            <v>150</v>
          </cell>
        </row>
        <row r="59"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M69">
            <v>0</v>
          </cell>
          <cell r="N69">
            <v>400</v>
          </cell>
          <cell r="O69">
            <v>400</v>
          </cell>
          <cell r="P69">
            <v>400</v>
          </cell>
        </row>
        <row r="70">
          <cell r="M70">
            <v>900</v>
          </cell>
          <cell r="N70">
            <v>900</v>
          </cell>
          <cell r="O70">
            <v>900</v>
          </cell>
          <cell r="P70">
            <v>900</v>
          </cell>
        </row>
        <row r="71">
          <cell r="M71">
            <v>0</v>
          </cell>
          <cell r="N71">
            <v>400</v>
          </cell>
          <cell r="O71">
            <v>400</v>
          </cell>
          <cell r="P71">
            <v>400</v>
          </cell>
        </row>
        <row r="72">
          <cell r="M72">
            <v>650</v>
          </cell>
          <cell r="N72">
            <v>650</v>
          </cell>
          <cell r="O72">
            <v>650</v>
          </cell>
          <cell r="P72">
            <v>1000</v>
          </cell>
        </row>
        <row r="73">
          <cell r="M73">
            <v>100</v>
          </cell>
          <cell r="N73">
            <v>400</v>
          </cell>
          <cell r="O73">
            <v>400</v>
          </cell>
          <cell r="P73">
            <v>400</v>
          </cell>
        </row>
        <row r="74">
          <cell r="M74">
            <v>0</v>
          </cell>
          <cell r="N74">
            <v>500</v>
          </cell>
          <cell r="O74">
            <v>500</v>
          </cell>
          <cell r="P74">
            <v>1500</v>
          </cell>
        </row>
        <row r="75"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N80">
            <v>1000</v>
          </cell>
          <cell r="O80">
            <v>1000</v>
          </cell>
          <cell r="P80">
            <v>1000</v>
          </cell>
        </row>
        <row r="81"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M86">
            <v>59</v>
          </cell>
          <cell r="N86">
            <v>59</v>
          </cell>
          <cell r="O86">
            <v>59</v>
          </cell>
          <cell r="P86">
            <v>59</v>
          </cell>
        </row>
        <row r="87"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M88">
            <v>5000</v>
          </cell>
          <cell r="N88">
            <v>7500</v>
          </cell>
          <cell r="O88">
            <v>7500</v>
          </cell>
          <cell r="P88">
            <v>7500</v>
          </cell>
        </row>
        <row r="89"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M94">
            <v>0</v>
          </cell>
          <cell r="N94">
            <v>0</v>
          </cell>
          <cell r="O94">
            <v>0</v>
          </cell>
          <cell r="P9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Q1 97 vs Q1 96"/>
      <sheetName val="Q1 97 vs Q4 96"/>
      <sheetName val="Q1 97 vs Q1 97 Plan"/>
      <sheetName val="B-S Flux 1296 v 397"/>
      <sheetName val="SAP vs F-S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zoomScale="75" zoomScaleNormal="75" workbookViewId="0" topLeftCell="A1">
      <selection activeCell="A27" sqref="A27"/>
    </sheetView>
  </sheetViews>
  <sheetFormatPr defaultColWidth="9.140625" defaultRowHeight="12.75"/>
  <cols>
    <col min="1" max="1" width="52.28125" style="0" customWidth="1"/>
    <col min="2" max="2" width="14.8515625" style="39" customWidth="1"/>
    <col min="3" max="3" width="14.8515625" style="0" customWidth="1"/>
    <col min="4" max="4" width="15.00390625" style="0" customWidth="1"/>
    <col min="6" max="6" width="13.28125" style="0" bestFit="1" customWidth="1"/>
    <col min="7" max="7" width="12.00390625" style="0" bestFit="1" customWidth="1"/>
    <col min="8" max="8" width="13.28125" style="0" bestFit="1" customWidth="1"/>
    <col min="55" max="56" width="10.140625" style="0" bestFit="1" customWidth="1"/>
    <col min="62" max="62" width="10.140625" style="0" bestFit="1" customWidth="1"/>
  </cols>
  <sheetData>
    <row r="1" ht="12.75">
      <c r="A1" s="116"/>
    </row>
    <row r="2" spans="1:13" ht="15.75">
      <c r="A2" s="115" t="s">
        <v>260</v>
      </c>
      <c r="B2" s="140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5.75">
      <c r="A3" s="115"/>
      <c r="B3" s="140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5.75">
      <c r="A4" s="115" t="s">
        <v>318</v>
      </c>
      <c r="B4" s="180">
        <v>0.5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8.75" customHeight="1">
      <c r="A5" s="56"/>
      <c r="B5" s="140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2:3" ht="39.75" customHeight="1">
      <c r="B6" s="124" t="s">
        <v>287</v>
      </c>
      <c r="C6" s="124" t="s">
        <v>288</v>
      </c>
    </row>
    <row r="7" spans="1:3" ht="12.75">
      <c r="A7" s="21" t="s">
        <v>284</v>
      </c>
      <c r="B7" s="39">
        <v>2</v>
      </c>
      <c r="C7" s="39">
        <v>2.1</v>
      </c>
    </row>
    <row r="8" spans="1:8" ht="12.75">
      <c r="A8" s="21" t="s">
        <v>257</v>
      </c>
      <c r="B8" s="39">
        <v>3</v>
      </c>
      <c r="C8" s="39">
        <v>3.2</v>
      </c>
      <c r="F8" s="112"/>
      <c r="G8" s="112"/>
      <c r="H8" s="112"/>
    </row>
    <row r="9" spans="1:8" ht="12.75">
      <c r="A9" t="s">
        <v>303</v>
      </c>
      <c r="B9" s="39">
        <v>1</v>
      </c>
      <c r="C9" s="39">
        <v>1.5</v>
      </c>
      <c r="F9" s="112"/>
      <c r="G9" s="112"/>
      <c r="H9" s="112"/>
    </row>
    <row r="10" spans="3:8" ht="12.75">
      <c r="C10" s="39"/>
      <c r="F10" s="112"/>
      <c r="G10" s="112"/>
      <c r="H10" s="112"/>
    </row>
    <row r="11" spans="1:8" ht="12.75">
      <c r="A11" t="s">
        <v>261</v>
      </c>
      <c r="B11" s="114">
        <v>0.75</v>
      </c>
      <c r="C11" s="39"/>
      <c r="D11" s="39"/>
      <c r="F11" s="112"/>
      <c r="G11" s="112"/>
      <c r="H11" s="112"/>
    </row>
    <row r="12" spans="1:8" ht="12.75">
      <c r="A12" s="21"/>
      <c r="C12" s="39"/>
      <c r="D12" s="39"/>
      <c r="F12" s="112"/>
      <c r="G12" s="112"/>
      <c r="H12" s="112"/>
    </row>
    <row r="13" spans="1:8" ht="12.75">
      <c r="A13" s="21" t="s">
        <v>301</v>
      </c>
      <c r="C13" s="39"/>
      <c r="D13" s="39"/>
      <c r="F13" s="112"/>
      <c r="G13" s="112"/>
      <c r="H13" s="112"/>
    </row>
    <row r="14" spans="1:8" ht="12.75">
      <c r="A14" s="125" t="s">
        <v>300</v>
      </c>
      <c r="B14" s="139">
        <v>75000</v>
      </c>
      <c r="C14" s="39"/>
      <c r="D14" s="39"/>
      <c r="F14" s="112"/>
      <c r="G14" s="112"/>
      <c r="H14" s="112"/>
    </row>
    <row r="15" spans="1:8" ht="12.75">
      <c r="A15" s="125" t="s">
        <v>298</v>
      </c>
      <c r="B15" s="139">
        <v>150000</v>
      </c>
      <c r="C15" s="39"/>
      <c r="D15" s="39"/>
      <c r="F15" s="112"/>
      <c r="G15" s="112"/>
      <c r="H15" s="112"/>
    </row>
    <row r="16" spans="1:8" ht="12.75">
      <c r="A16" s="125" t="s">
        <v>299</v>
      </c>
      <c r="B16" s="139">
        <v>225000</v>
      </c>
      <c r="C16" s="39"/>
      <c r="D16" s="39"/>
      <c r="F16" s="112"/>
      <c r="G16" s="112"/>
      <c r="H16" s="112"/>
    </row>
    <row r="17" spans="1:8" ht="12.75">
      <c r="A17" s="21"/>
      <c r="F17" s="112"/>
      <c r="G17" s="112"/>
      <c r="H17" s="112"/>
    </row>
    <row r="18" ht="12.75">
      <c r="A18" t="s">
        <v>258</v>
      </c>
    </row>
    <row r="19" spans="1:2" ht="12.75">
      <c r="A19" s="116" t="s">
        <v>262</v>
      </c>
      <c r="B19" s="114">
        <v>2</v>
      </c>
    </row>
    <row r="20" spans="1:2" ht="12.75">
      <c r="A20" s="116" t="s">
        <v>263</v>
      </c>
      <c r="B20" s="114">
        <v>1.5</v>
      </c>
    </row>
    <row r="21" spans="1:2" ht="12.75">
      <c r="A21" s="116" t="s">
        <v>264</v>
      </c>
      <c r="B21" s="114">
        <v>1.25</v>
      </c>
    </row>
    <row r="23" spans="1:2" ht="12.75">
      <c r="A23" t="s">
        <v>291</v>
      </c>
      <c r="B23" s="141">
        <v>5.45</v>
      </c>
    </row>
    <row r="24" ht="12.75">
      <c r="B24" s="141"/>
    </row>
    <row r="25" spans="1:2" ht="25.5">
      <c r="A25" s="145" t="s">
        <v>305</v>
      </c>
      <c r="B25" s="141">
        <v>2</v>
      </c>
    </row>
    <row r="27" ht="12.75">
      <c r="A27" t="s">
        <v>319</v>
      </c>
    </row>
    <row r="28" ht="12.75">
      <c r="A28" t="s">
        <v>259</v>
      </c>
    </row>
    <row r="31" ht="12.75">
      <c r="A31" s="19"/>
    </row>
  </sheetData>
  <printOptions horizontalCentered="1"/>
  <pageMargins left="0.75" right="0.75" top="1" bottom="1" header="0.5" footer="0.5"/>
  <pageSetup horizontalDpi="300" verticalDpi="300" orientation="landscape" r:id="rId1"/>
  <headerFooter alignWithMargins="0">
    <oddHeader>&amp;C
&amp;"Arial,Bold"&amp;14Assumptions and Variables</oddHeader>
    <oddFooter>&amp;L&amp;F&amp;A&amp;R&amp;P  -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52"/>
  <sheetViews>
    <sheetView zoomScale="75" zoomScaleNormal="75" workbookViewId="0" topLeftCell="AM1">
      <selection activeCell="BC31" sqref="BC31"/>
    </sheetView>
  </sheetViews>
  <sheetFormatPr defaultColWidth="9.140625" defaultRowHeight="12.75"/>
  <cols>
    <col min="1" max="1" width="22.140625" style="0" customWidth="1"/>
    <col min="30" max="56" width="10.140625" style="0" bestFit="1" customWidth="1"/>
    <col min="62" max="62" width="10.140625" style="0" bestFit="1" customWidth="1"/>
  </cols>
  <sheetData>
    <row r="1" ht="15.75">
      <c r="A1" s="142" t="s">
        <v>302</v>
      </c>
    </row>
    <row r="2" spans="1:2" ht="12.75">
      <c r="A2" t="s">
        <v>318</v>
      </c>
      <c r="B2" s="114">
        <v>0.5</v>
      </c>
    </row>
    <row r="3" ht="12.75">
      <c r="B3" s="114"/>
    </row>
    <row r="4" spans="2:62" s="122" customFormat="1" ht="24.75" customHeight="1">
      <c r="B4" s="124" t="s">
        <v>257</v>
      </c>
      <c r="C4" s="124" t="s">
        <v>257</v>
      </c>
      <c r="D4" s="124" t="s">
        <v>296</v>
      </c>
      <c r="E4" s="124" t="s">
        <v>275</v>
      </c>
      <c r="F4" s="124" t="s">
        <v>275</v>
      </c>
      <c r="G4" s="124" t="s">
        <v>275</v>
      </c>
      <c r="H4" s="124" t="s">
        <v>276</v>
      </c>
      <c r="I4" s="124" t="s">
        <v>276</v>
      </c>
      <c r="J4" s="124" t="s">
        <v>276</v>
      </c>
      <c r="K4" s="124" t="s">
        <v>276</v>
      </c>
      <c r="L4" s="124" t="s">
        <v>276</v>
      </c>
      <c r="M4" s="124" t="s">
        <v>276</v>
      </c>
      <c r="N4" s="124" t="s">
        <v>276</v>
      </c>
      <c r="O4" s="124" t="s">
        <v>276</v>
      </c>
      <c r="P4" s="124" t="s">
        <v>276</v>
      </c>
      <c r="Q4" s="124" t="s">
        <v>276</v>
      </c>
      <c r="R4" s="124" t="s">
        <v>276</v>
      </c>
      <c r="S4" s="124" t="s">
        <v>276</v>
      </c>
      <c r="T4" s="124" t="s">
        <v>276</v>
      </c>
      <c r="U4" s="124" t="s">
        <v>276</v>
      </c>
      <c r="V4" s="124" t="s">
        <v>276</v>
      </c>
      <c r="W4" s="124" t="s">
        <v>276</v>
      </c>
      <c r="X4" s="124" t="s">
        <v>276</v>
      </c>
      <c r="Y4" s="124" t="s">
        <v>276</v>
      </c>
      <c r="Z4" s="124" t="s">
        <v>276</v>
      </c>
      <c r="AA4" s="124" t="s">
        <v>276</v>
      </c>
      <c r="AB4" s="124" t="s">
        <v>276</v>
      </c>
      <c r="AC4" s="124" t="s">
        <v>276</v>
      </c>
      <c r="AD4" s="124" t="s">
        <v>276</v>
      </c>
      <c r="AE4" s="124" t="s">
        <v>276</v>
      </c>
      <c r="AF4" s="124" t="s">
        <v>276</v>
      </c>
      <c r="AG4" s="124" t="s">
        <v>276</v>
      </c>
      <c r="AH4" s="124" t="s">
        <v>276</v>
      </c>
      <c r="AI4" s="124" t="s">
        <v>276</v>
      </c>
      <c r="AJ4" s="124" t="s">
        <v>276</v>
      </c>
      <c r="AK4" s="124" t="s">
        <v>276</v>
      </c>
      <c r="AL4" s="124" t="s">
        <v>276</v>
      </c>
      <c r="AM4" s="124" t="s">
        <v>276</v>
      </c>
      <c r="AN4" s="124" t="s">
        <v>276</v>
      </c>
      <c r="AO4" s="124" t="s">
        <v>276</v>
      </c>
      <c r="AP4" s="124" t="s">
        <v>276</v>
      </c>
      <c r="AQ4" s="124" t="s">
        <v>276</v>
      </c>
      <c r="AR4" s="124" t="s">
        <v>276</v>
      </c>
      <c r="AS4" s="124" t="s">
        <v>276</v>
      </c>
      <c r="AT4" s="124" t="s">
        <v>276</v>
      </c>
      <c r="AU4" s="124" t="s">
        <v>276</v>
      </c>
      <c r="AV4" s="124" t="s">
        <v>276</v>
      </c>
      <c r="AW4" s="124" t="s">
        <v>276</v>
      </c>
      <c r="AX4" s="124" t="s">
        <v>276</v>
      </c>
      <c r="AY4" s="124" t="s">
        <v>276</v>
      </c>
      <c r="AZ4" s="124" t="s">
        <v>276</v>
      </c>
      <c r="BA4" s="124" t="s">
        <v>276</v>
      </c>
      <c r="BB4" s="178" t="s">
        <v>276</v>
      </c>
      <c r="BC4" s="178" t="s">
        <v>276</v>
      </c>
      <c r="BD4" s="124"/>
      <c r="BE4" s="124"/>
      <c r="BF4" s="124"/>
      <c r="BG4" s="124"/>
      <c r="BH4" s="124"/>
      <c r="BI4" s="124"/>
      <c r="BJ4" s="124"/>
    </row>
    <row r="5" spans="1:55" s="39" customFormat="1" ht="12.75">
      <c r="A5" s="116" t="s">
        <v>277</v>
      </c>
      <c r="B5" s="39">
        <v>1</v>
      </c>
      <c r="C5" s="39">
        <v>1</v>
      </c>
      <c r="D5" s="39">
        <v>1</v>
      </c>
      <c r="E5" s="39">
        <v>1</v>
      </c>
      <c r="F5" s="39">
        <v>1</v>
      </c>
      <c r="G5" s="39">
        <v>1</v>
      </c>
      <c r="H5" s="39">
        <v>2</v>
      </c>
      <c r="I5" s="39">
        <v>2</v>
      </c>
      <c r="J5" s="39">
        <v>2</v>
      </c>
      <c r="K5" s="39">
        <v>2</v>
      </c>
      <c r="L5" s="39">
        <v>2</v>
      </c>
      <c r="M5" s="39">
        <v>2</v>
      </c>
      <c r="N5" s="39">
        <v>2</v>
      </c>
      <c r="O5" s="39">
        <v>2</v>
      </c>
      <c r="P5" s="39">
        <v>2</v>
      </c>
      <c r="Q5" s="39">
        <v>2</v>
      </c>
      <c r="R5" s="39">
        <v>2</v>
      </c>
      <c r="S5" s="39">
        <v>2</v>
      </c>
      <c r="T5" s="39">
        <v>3</v>
      </c>
      <c r="U5" s="39">
        <v>3</v>
      </c>
      <c r="V5" s="39">
        <v>3</v>
      </c>
      <c r="W5" s="39">
        <v>3</v>
      </c>
      <c r="X5" s="39">
        <v>3</v>
      </c>
      <c r="Y5" s="39">
        <v>3</v>
      </c>
      <c r="Z5" s="39">
        <v>3</v>
      </c>
      <c r="AA5" s="39">
        <v>3</v>
      </c>
      <c r="AB5" s="39">
        <v>3</v>
      </c>
      <c r="AC5" s="39">
        <v>3</v>
      </c>
      <c r="AD5" s="39">
        <v>3</v>
      </c>
      <c r="AE5" s="39">
        <v>3</v>
      </c>
      <c r="AF5" s="39">
        <v>4</v>
      </c>
      <c r="AG5" s="39">
        <v>4</v>
      </c>
      <c r="AH5" s="39">
        <v>4</v>
      </c>
      <c r="AI5" s="39">
        <v>4</v>
      </c>
      <c r="AJ5" s="39">
        <v>4</v>
      </c>
      <c r="AK5" s="39">
        <v>4</v>
      </c>
      <c r="AL5" s="39">
        <v>4</v>
      </c>
      <c r="AM5" s="39">
        <v>4</v>
      </c>
      <c r="AN5" s="39">
        <v>4</v>
      </c>
      <c r="AO5" s="39">
        <v>4</v>
      </c>
      <c r="AP5" s="39">
        <v>4</v>
      </c>
      <c r="AQ5" s="39">
        <v>4</v>
      </c>
      <c r="AR5" s="39">
        <v>5</v>
      </c>
      <c r="AS5" s="39">
        <v>5</v>
      </c>
      <c r="AT5" s="39">
        <v>5</v>
      </c>
      <c r="AU5" s="39">
        <v>5</v>
      </c>
      <c r="AV5" s="39">
        <v>5</v>
      </c>
      <c r="AW5" s="39">
        <v>5</v>
      </c>
      <c r="AX5" s="39">
        <v>5</v>
      </c>
      <c r="AY5" s="39">
        <v>5</v>
      </c>
      <c r="AZ5" s="39">
        <v>5</v>
      </c>
      <c r="BA5" s="39">
        <v>5</v>
      </c>
      <c r="BB5" s="140">
        <v>5</v>
      </c>
      <c r="BC5" s="140">
        <v>5</v>
      </c>
    </row>
    <row r="6" spans="1:55" ht="12.75">
      <c r="A6" s="116" t="s">
        <v>278</v>
      </c>
      <c r="B6" s="151">
        <v>7</v>
      </c>
      <c r="C6" s="132">
        <v>8</v>
      </c>
      <c r="D6" s="132">
        <v>9</v>
      </c>
      <c r="E6" s="103">
        <v>10</v>
      </c>
      <c r="F6" s="103">
        <v>11</v>
      </c>
      <c r="G6" s="103">
        <v>12</v>
      </c>
      <c r="H6" s="103">
        <v>1</v>
      </c>
      <c r="I6" s="103">
        <v>2</v>
      </c>
      <c r="J6" s="103">
        <v>3</v>
      </c>
      <c r="K6" s="103">
        <v>4</v>
      </c>
      <c r="L6" s="103">
        <v>5</v>
      </c>
      <c r="M6" s="103">
        <v>6</v>
      </c>
      <c r="N6" s="103">
        <v>7</v>
      </c>
      <c r="O6" s="103">
        <v>8</v>
      </c>
      <c r="P6" s="103">
        <v>9</v>
      </c>
      <c r="Q6" s="103">
        <v>10</v>
      </c>
      <c r="R6" s="103">
        <v>11</v>
      </c>
      <c r="S6" s="103">
        <v>12</v>
      </c>
      <c r="T6" s="103">
        <v>1</v>
      </c>
      <c r="U6" s="103">
        <v>2</v>
      </c>
      <c r="V6" s="103">
        <v>3</v>
      </c>
      <c r="W6" s="103">
        <v>4</v>
      </c>
      <c r="X6" s="103">
        <v>5</v>
      </c>
      <c r="Y6" s="103">
        <v>6</v>
      </c>
      <c r="Z6" s="103">
        <v>7</v>
      </c>
      <c r="AA6" s="103">
        <v>8</v>
      </c>
      <c r="AB6" s="103">
        <v>9</v>
      </c>
      <c r="AC6" s="103">
        <v>10</v>
      </c>
      <c r="AD6" s="103">
        <v>11</v>
      </c>
      <c r="AE6" s="103">
        <v>12</v>
      </c>
      <c r="AF6" s="103">
        <v>1</v>
      </c>
      <c r="AG6" s="103">
        <v>2</v>
      </c>
      <c r="AH6" s="103">
        <v>3</v>
      </c>
      <c r="AI6" s="103">
        <v>4</v>
      </c>
      <c r="AJ6" s="103">
        <v>5</v>
      </c>
      <c r="AK6" s="103">
        <v>6</v>
      </c>
      <c r="AL6" s="103">
        <v>7</v>
      </c>
      <c r="AM6" s="103">
        <v>8</v>
      </c>
      <c r="AN6" s="103">
        <v>9</v>
      </c>
      <c r="AO6" s="103">
        <v>10</v>
      </c>
      <c r="AP6" s="103">
        <v>11</v>
      </c>
      <c r="AQ6" s="103">
        <v>12</v>
      </c>
      <c r="AR6" s="103">
        <v>1</v>
      </c>
      <c r="AS6" s="103">
        <v>2</v>
      </c>
      <c r="AT6" s="103">
        <v>3</v>
      </c>
      <c r="AU6" s="103">
        <v>4</v>
      </c>
      <c r="AV6" s="103">
        <v>5</v>
      </c>
      <c r="AW6" s="103">
        <v>6</v>
      </c>
      <c r="AX6" s="103">
        <v>7</v>
      </c>
      <c r="AY6" s="103">
        <v>8</v>
      </c>
      <c r="AZ6" s="103">
        <v>9</v>
      </c>
      <c r="BA6" s="177">
        <v>10</v>
      </c>
      <c r="BB6" s="117">
        <v>11</v>
      </c>
      <c r="BC6" s="117">
        <v>12</v>
      </c>
    </row>
    <row r="7" spans="1:62" ht="12.75" hidden="1">
      <c r="A7" s="63" t="s">
        <v>285</v>
      </c>
      <c r="B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J7">
        <v>9</v>
      </c>
      <c r="K7">
        <v>10</v>
      </c>
      <c r="L7">
        <v>11</v>
      </c>
      <c r="M7">
        <v>12</v>
      </c>
      <c r="N7">
        <v>13</v>
      </c>
      <c r="O7">
        <v>14</v>
      </c>
      <c r="P7">
        <v>15</v>
      </c>
      <c r="Q7">
        <v>16</v>
      </c>
      <c r="R7">
        <v>17</v>
      </c>
      <c r="S7">
        <v>18</v>
      </c>
      <c r="T7">
        <v>19</v>
      </c>
      <c r="U7">
        <v>20</v>
      </c>
      <c r="V7">
        <v>21</v>
      </c>
      <c r="W7">
        <v>22</v>
      </c>
      <c r="X7">
        <v>23</v>
      </c>
      <c r="Y7">
        <v>24</v>
      </c>
      <c r="Z7">
        <v>25</v>
      </c>
      <c r="AA7">
        <v>26</v>
      </c>
      <c r="AB7">
        <v>27</v>
      </c>
      <c r="AC7">
        <v>28</v>
      </c>
      <c r="AD7">
        <v>29</v>
      </c>
      <c r="AE7">
        <v>30</v>
      </c>
      <c r="AF7">
        <v>31</v>
      </c>
      <c r="AG7">
        <v>32</v>
      </c>
      <c r="AH7">
        <v>33</v>
      </c>
      <c r="AI7">
        <v>34</v>
      </c>
      <c r="AJ7">
        <v>35</v>
      </c>
      <c r="AK7">
        <v>36</v>
      </c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26"/>
      <c r="BC7" s="126"/>
      <c r="BD7" s="112"/>
      <c r="BE7" s="112"/>
      <c r="BF7" s="112"/>
      <c r="BG7" s="112"/>
      <c r="BH7" s="112"/>
      <c r="BI7" s="112"/>
      <c r="BJ7" s="112"/>
    </row>
    <row r="8" spans="1:55" ht="12.75" hidden="1">
      <c r="A8" s="63" t="s">
        <v>286</v>
      </c>
      <c r="E8">
        <v>1</v>
      </c>
      <c r="F8">
        <v>2</v>
      </c>
      <c r="G8">
        <v>3</v>
      </c>
      <c r="H8">
        <v>4</v>
      </c>
      <c r="I8">
        <v>5</v>
      </c>
      <c r="J8">
        <v>6</v>
      </c>
      <c r="K8">
        <v>7</v>
      </c>
      <c r="L8">
        <v>8</v>
      </c>
      <c r="M8">
        <v>9</v>
      </c>
      <c r="N8">
        <v>10</v>
      </c>
      <c r="O8">
        <v>11</v>
      </c>
      <c r="P8">
        <v>12</v>
      </c>
      <c r="Q8">
        <v>13</v>
      </c>
      <c r="R8">
        <v>14</v>
      </c>
      <c r="S8">
        <v>15</v>
      </c>
      <c r="T8">
        <v>16</v>
      </c>
      <c r="U8">
        <v>17</v>
      </c>
      <c r="V8">
        <v>18</v>
      </c>
      <c r="W8">
        <v>19</v>
      </c>
      <c r="X8">
        <v>20</v>
      </c>
      <c r="Y8">
        <v>21</v>
      </c>
      <c r="Z8">
        <v>22</v>
      </c>
      <c r="AA8">
        <v>23</v>
      </c>
      <c r="AB8">
        <v>24</v>
      </c>
      <c r="AC8">
        <v>25</v>
      </c>
      <c r="AD8">
        <v>26</v>
      </c>
      <c r="AE8">
        <v>27</v>
      </c>
      <c r="AF8">
        <v>28</v>
      </c>
      <c r="AG8">
        <v>29</v>
      </c>
      <c r="AH8">
        <v>30</v>
      </c>
      <c r="AI8">
        <v>31</v>
      </c>
      <c r="AJ8">
        <v>32</v>
      </c>
      <c r="AK8">
        <v>33</v>
      </c>
      <c r="AL8">
        <v>34</v>
      </c>
      <c r="AM8">
        <v>35</v>
      </c>
      <c r="AN8">
        <v>36</v>
      </c>
      <c r="AO8">
        <v>37</v>
      </c>
      <c r="AP8">
        <v>38</v>
      </c>
      <c r="AQ8">
        <v>39</v>
      </c>
      <c r="AR8">
        <v>40</v>
      </c>
      <c r="AS8">
        <v>41</v>
      </c>
      <c r="AT8">
        <v>42</v>
      </c>
      <c r="AU8">
        <v>43</v>
      </c>
      <c r="AV8">
        <v>44</v>
      </c>
      <c r="AW8">
        <v>45</v>
      </c>
      <c r="AX8">
        <v>46</v>
      </c>
      <c r="AY8">
        <v>47</v>
      </c>
      <c r="AZ8">
        <v>48</v>
      </c>
      <c r="BA8">
        <v>49</v>
      </c>
      <c r="BB8" s="56">
        <v>50</v>
      </c>
      <c r="BC8" s="56">
        <v>51</v>
      </c>
    </row>
    <row r="9" spans="1:55" ht="12.75">
      <c r="A9" s="63" t="s">
        <v>256</v>
      </c>
      <c r="BB9" s="56"/>
      <c r="BC9" s="56"/>
    </row>
    <row r="10" spans="1:61" ht="12.75">
      <c r="A10" s="116" t="s">
        <v>272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 s="123">
        <v>0.02</v>
      </c>
      <c r="J10" s="123">
        <v>0.02</v>
      </c>
      <c r="K10" s="123">
        <v>0.02</v>
      </c>
      <c r="L10" s="123">
        <v>0.02</v>
      </c>
      <c r="M10" s="123">
        <v>0.02</v>
      </c>
      <c r="N10" s="76">
        <v>0.015</v>
      </c>
      <c r="O10" s="76">
        <v>0.015</v>
      </c>
      <c r="P10" s="76">
        <v>0.015</v>
      </c>
      <c r="Q10" s="76">
        <v>0.015</v>
      </c>
      <c r="R10" s="76">
        <v>0.015</v>
      </c>
      <c r="S10" s="76">
        <v>0.015</v>
      </c>
      <c r="T10" s="76">
        <v>0.015</v>
      </c>
      <c r="U10" s="76">
        <v>0.015</v>
      </c>
      <c r="V10" s="76">
        <v>0.015</v>
      </c>
      <c r="W10" s="76">
        <v>0.015</v>
      </c>
      <c r="X10" s="76">
        <v>0.015</v>
      </c>
      <c r="Y10" s="76">
        <v>0.015</v>
      </c>
      <c r="Z10" s="76">
        <v>0.01</v>
      </c>
      <c r="AA10" s="76">
        <v>0.01</v>
      </c>
      <c r="AB10" s="76">
        <v>0.01</v>
      </c>
      <c r="AC10" s="76">
        <v>0.01</v>
      </c>
      <c r="AD10" s="76">
        <v>0.01</v>
      </c>
      <c r="AE10" s="76">
        <v>0.01</v>
      </c>
      <c r="AF10" s="76">
        <v>0.01</v>
      </c>
      <c r="AG10" s="76">
        <v>0.01</v>
      </c>
      <c r="AH10" s="76">
        <v>0.01</v>
      </c>
      <c r="AI10" s="76">
        <v>0.01</v>
      </c>
      <c r="AJ10" s="76">
        <v>0.01</v>
      </c>
      <c r="AK10" s="76">
        <v>0.01</v>
      </c>
      <c r="AL10" s="76">
        <v>0.005</v>
      </c>
      <c r="AM10" s="76">
        <v>0.005</v>
      </c>
      <c r="AN10" s="76">
        <v>0.005</v>
      </c>
      <c r="AO10" s="76">
        <v>0.005</v>
      </c>
      <c r="AP10" s="76">
        <v>0.005</v>
      </c>
      <c r="AQ10" s="76">
        <v>0.005</v>
      </c>
      <c r="AR10" s="76">
        <v>0.005</v>
      </c>
      <c r="AS10" s="76">
        <v>0.005</v>
      </c>
      <c r="AT10" s="76">
        <v>0.005</v>
      </c>
      <c r="AU10" s="76">
        <v>0.005</v>
      </c>
      <c r="AV10" s="76">
        <v>0.005</v>
      </c>
      <c r="AW10" s="76">
        <v>0.005</v>
      </c>
      <c r="AX10" s="76">
        <v>0</v>
      </c>
      <c r="AY10" s="76">
        <v>0</v>
      </c>
      <c r="AZ10" s="76">
        <v>0</v>
      </c>
      <c r="BA10" s="76">
        <v>0</v>
      </c>
      <c r="BB10" s="179">
        <v>0</v>
      </c>
      <c r="BC10" s="179">
        <v>0</v>
      </c>
      <c r="BD10" s="76"/>
      <c r="BE10" s="76"/>
      <c r="BF10" s="76"/>
      <c r="BG10" s="76"/>
      <c r="BH10" s="76"/>
      <c r="BI10" s="76"/>
    </row>
    <row r="11" spans="1:61" ht="12.75">
      <c r="A11" s="116" t="s">
        <v>273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 s="123">
        <v>0.03</v>
      </c>
      <c r="J11" s="123">
        <v>0.03</v>
      </c>
      <c r="K11" s="123">
        <v>0.03</v>
      </c>
      <c r="L11" s="123">
        <v>0.03</v>
      </c>
      <c r="M11" s="123">
        <v>0.03</v>
      </c>
      <c r="N11" s="76">
        <v>0.025</v>
      </c>
      <c r="O11" s="76">
        <v>0.025</v>
      </c>
      <c r="P11" s="76">
        <v>0.025</v>
      </c>
      <c r="Q11" s="76">
        <v>0.025</v>
      </c>
      <c r="R11" s="76">
        <v>0.025</v>
      </c>
      <c r="S11" s="76">
        <v>0.025</v>
      </c>
      <c r="T11" s="76">
        <v>0.025</v>
      </c>
      <c r="U11" s="76">
        <v>0.025</v>
      </c>
      <c r="V11" s="76">
        <v>0.025</v>
      </c>
      <c r="W11" s="76">
        <v>0.025</v>
      </c>
      <c r="X11" s="76">
        <v>0.025</v>
      </c>
      <c r="Y11" s="76">
        <v>0.025</v>
      </c>
      <c r="Z11" s="76">
        <v>0.02</v>
      </c>
      <c r="AA11" s="76">
        <v>0.02</v>
      </c>
      <c r="AB11" s="76">
        <v>0.02</v>
      </c>
      <c r="AC11" s="76">
        <v>0.02</v>
      </c>
      <c r="AD11" s="76">
        <v>0.02</v>
      </c>
      <c r="AE11" s="76">
        <v>0.02</v>
      </c>
      <c r="AF11" s="76">
        <v>0.02</v>
      </c>
      <c r="AG11" s="76">
        <v>0.02</v>
      </c>
      <c r="AH11" s="76">
        <v>0.02</v>
      </c>
      <c r="AI11" s="76">
        <v>0.02</v>
      </c>
      <c r="AJ11" s="76">
        <v>0.02</v>
      </c>
      <c r="AK11" s="76">
        <v>0.02</v>
      </c>
      <c r="AL11" s="76">
        <v>0.015</v>
      </c>
      <c r="AM11" s="76">
        <v>0.015</v>
      </c>
      <c r="AN11" s="76">
        <v>0.015</v>
      </c>
      <c r="AO11" s="76">
        <v>0.015</v>
      </c>
      <c r="AP11" s="76">
        <v>0.015</v>
      </c>
      <c r="AQ11" s="76">
        <v>0.015</v>
      </c>
      <c r="AR11" s="76">
        <v>0.015</v>
      </c>
      <c r="AS11" s="76">
        <v>0.015</v>
      </c>
      <c r="AT11" s="76">
        <v>0.015</v>
      </c>
      <c r="AU11" s="76">
        <v>0.015</v>
      </c>
      <c r="AV11" s="76">
        <v>0.015</v>
      </c>
      <c r="AW11" s="76">
        <v>0.015</v>
      </c>
      <c r="AX11" s="76">
        <v>0.005</v>
      </c>
      <c r="AY11" s="76">
        <v>0.005</v>
      </c>
      <c r="AZ11" s="76">
        <v>0.005</v>
      </c>
      <c r="BA11" s="76">
        <v>0.005</v>
      </c>
      <c r="BB11" s="179">
        <v>0.005</v>
      </c>
      <c r="BC11" s="179">
        <v>0.005</v>
      </c>
      <c r="BD11" s="76"/>
      <c r="BE11" s="76"/>
      <c r="BF11" s="76"/>
      <c r="BG11" s="76"/>
      <c r="BH11" s="76"/>
      <c r="BI11" s="76"/>
    </row>
    <row r="12" spans="1:61" ht="12.75">
      <c r="A12" s="116" t="s">
        <v>274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 s="123">
        <v>0.04</v>
      </c>
      <c r="J12" s="123">
        <v>0.04</v>
      </c>
      <c r="K12" s="123">
        <v>0.04</v>
      </c>
      <c r="L12" s="123">
        <v>0.04</v>
      </c>
      <c r="M12" s="123">
        <v>0.04</v>
      </c>
      <c r="N12" s="76">
        <v>0.035</v>
      </c>
      <c r="O12" s="76">
        <v>0.035</v>
      </c>
      <c r="P12" s="76">
        <v>0.035</v>
      </c>
      <c r="Q12" s="76">
        <v>0.035</v>
      </c>
      <c r="R12" s="76">
        <v>0.035</v>
      </c>
      <c r="S12" s="76">
        <v>0.035</v>
      </c>
      <c r="T12" s="76">
        <v>0.035</v>
      </c>
      <c r="U12" s="76">
        <v>0.035</v>
      </c>
      <c r="V12" s="76">
        <v>0.035</v>
      </c>
      <c r="W12" s="76">
        <v>0.035</v>
      </c>
      <c r="X12" s="76">
        <v>0.035</v>
      </c>
      <c r="Y12" s="76">
        <v>0.035</v>
      </c>
      <c r="Z12" s="76">
        <v>0.03</v>
      </c>
      <c r="AA12" s="76">
        <v>0.03</v>
      </c>
      <c r="AB12" s="76">
        <v>0.03</v>
      </c>
      <c r="AC12" s="76">
        <v>0.03</v>
      </c>
      <c r="AD12" s="76">
        <v>0.03</v>
      </c>
      <c r="AE12" s="76">
        <v>0.03</v>
      </c>
      <c r="AF12" s="76">
        <v>0.03</v>
      </c>
      <c r="AG12" s="76">
        <v>0.03</v>
      </c>
      <c r="AH12" s="76">
        <v>0.03</v>
      </c>
      <c r="AI12" s="76">
        <v>0.03</v>
      </c>
      <c r="AJ12" s="76">
        <v>0.03</v>
      </c>
      <c r="AK12" s="76">
        <v>0.03</v>
      </c>
      <c r="AL12" s="76">
        <v>0.025</v>
      </c>
      <c r="AM12" s="76">
        <v>0.025</v>
      </c>
      <c r="AN12" s="76">
        <v>0.025</v>
      </c>
      <c r="AO12" s="76">
        <v>0.025</v>
      </c>
      <c r="AP12" s="76">
        <v>0.025</v>
      </c>
      <c r="AQ12" s="76">
        <v>0.025</v>
      </c>
      <c r="AR12" s="76">
        <v>0.025</v>
      </c>
      <c r="AS12" s="76">
        <v>0.025</v>
      </c>
      <c r="AT12" s="76">
        <v>0.025</v>
      </c>
      <c r="AU12" s="76">
        <v>0.025</v>
      </c>
      <c r="AV12" s="76">
        <v>0.025</v>
      </c>
      <c r="AW12" s="76">
        <v>0.025</v>
      </c>
      <c r="AX12" s="76">
        <v>0.01</v>
      </c>
      <c r="AY12" s="76">
        <v>0.01</v>
      </c>
      <c r="AZ12" s="76">
        <v>0.01</v>
      </c>
      <c r="BA12" s="76">
        <v>0.01</v>
      </c>
      <c r="BB12" s="179">
        <v>0.01</v>
      </c>
      <c r="BC12" s="179">
        <v>0.01</v>
      </c>
      <c r="BD12" s="76"/>
      <c r="BE12" s="76"/>
      <c r="BF12" s="76"/>
      <c r="BG12" s="76"/>
      <c r="BH12" s="76"/>
      <c r="BI12" s="76"/>
    </row>
    <row r="13" spans="1:55" ht="12.75">
      <c r="A13" s="116"/>
      <c r="BB13" s="56"/>
      <c r="BC13" s="56"/>
    </row>
    <row r="14" spans="1:55" ht="12.75">
      <c r="A14" t="s">
        <v>64</v>
      </c>
      <c r="BB14" s="56"/>
      <c r="BC14" s="56"/>
    </row>
    <row r="15" spans="1:62" ht="12.75">
      <c r="A15" s="116" t="s">
        <v>272</v>
      </c>
      <c r="B15" s="112">
        <f>1.5*H15</f>
        <v>112500</v>
      </c>
      <c r="C15" s="112">
        <f>0.667*B15</f>
        <v>75037.5</v>
      </c>
      <c r="D15" s="112">
        <v>0</v>
      </c>
      <c r="E15" s="112">
        <f>H15*ASSUMPTIONS!B19</f>
        <v>150000</v>
      </c>
      <c r="F15" s="112">
        <f>H15*ASSUMPTIONS!B20</f>
        <v>112500</v>
      </c>
      <c r="G15" s="112">
        <f>H15*ASSUMPTIONS!B21</f>
        <v>93750</v>
      </c>
      <c r="H15" s="112">
        <f>ASSUMPTIONS!B14</f>
        <v>75000</v>
      </c>
      <c r="I15" s="112">
        <f aca="true" t="shared" si="0" ref="I15:AN15">H15*(1+I10)</f>
        <v>76500</v>
      </c>
      <c r="J15" s="112">
        <f t="shared" si="0"/>
        <v>78030</v>
      </c>
      <c r="K15" s="112">
        <f t="shared" si="0"/>
        <v>79590.6</v>
      </c>
      <c r="L15" s="112">
        <f t="shared" si="0"/>
        <v>81182.41200000001</v>
      </c>
      <c r="M15" s="112">
        <f t="shared" si="0"/>
        <v>82806.06024</v>
      </c>
      <c r="N15" s="112">
        <f t="shared" si="0"/>
        <v>84048.1511436</v>
      </c>
      <c r="O15" s="112">
        <f t="shared" si="0"/>
        <v>85308.873410754</v>
      </c>
      <c r="P15" s="112">
        <f t="shared" si="0"/>
        <v>86588.5065119153</v>
      </c>
      <c r="Q15" s="112">
        <f t="shared" si="0"/>
        <v>87887.33410959403</v>
      </c>
      <c r="R15" s="112">
        <f t="shared" si="0"/>
        <v>89205.64412123793</v>
      </c>
      <c r="S15" s="112">
        <f t="shared" si="0"/>
        <v>90543.72878305649</v>
      </c>
      <c r="T15" s="112">
        <f t="shared" si="0"/>
        <v>91901.88471480233</v>
      </c>
      <c r="U15" s="112">
        <f t="shared" si="0"/>
        <v>93280.41298552437</v>
      </c>
      <c r="V15" s="112">
        <f t="shared" si="0"/>
        <v>94679.61918030723</v>
      </c>
      <c r="W15" s="112">
        <f t="shared" si="0"/>
        <v>96099.81346801182</v>
      </c>
      <c r="X15" s="112">
        <f t="shared" si="0"/>
        <v>97541.31067003199</v>
      </c>
      <c r="Y15" s="112">
        <f t="shared" si="0"/>
        <v>99004.43033008247</v>
      </c>
      <c r="Z15" s="112">
        <f t="shared" si="0"/>
        <v>99994.47463338329</v>
      </c>
      <c r="AA15" s="112">
        <f t="shared" si="0"/>
        <v>100994.41937971712</v>
      </c>
      <c r="AB15" s="112">
        <f t="shared" si="0"/>
        <v>102004.36357351429</v>
      </c>
      <c r="AC15" s="112">
        <f t="shared" si="0"/>
        <v>103024.40720924943</v>
      </c>
      <c r="AD15" s="112">
        <f t="shared" si="0"/>
        <v>104054.65128134192</v>
      </c>
      <c r="AE15" s="112">
        <f t="shared" si="0"/>
        <v>105095.19779415535</v>
      </c>
      <c r="AF15" s="112">
        <f t="shared" si="0"/>
        <v>106146.1497720969</v>
      </c>
      <c r="AG15" s="112">
        <f t="shared" si="0"/>
        <v>107207.61126981788</v>
      </c>
      <c r="AH15" s="112">
        <f t="shared" si="0"/>
        <v>108279.68738251606</v>
      </c>
      <c r="AI15" s="112">
        <f t="shared" si="0"/>
        <v>109362.48425634122</v>
      </c>
      <c r="AJ15" s="112">
        <f t="shared" si="0"/>
        <v>110456.10909890464</v>
      </c>
      <c r="AK15" s="112">
        <f t="shared" si="0"/>
        <v>111560.67018989369</v>
      </c>
      <c r="AL15" s="112">
        <f t="shared" si="0"/>
        <v>112118.47354084314</v>
      </c>
      <c r="AM15" s="112">
        <f t="shared" si="0"/>
        <v>112679.06590854735</v>
      </c>
      <c r="AN15" s="112">
        <f t="shared" si="0"/>
        <v>113242.46123809007</v>
      </c>
      <c r="AO15" s="112">
        <f aca="true" t="shared" si="1" ref="AO15:BC15">AN15*(1+AO10)</f>
        <v>113808.67354428051</v>
      </c>
      <c r="AP15" s="112">
        <f t="shared" si="1"/>
        <v>114377.7169120019</v>
      </c>
      <c r="AQ15" s="112">
        <f t="shared" si="1"/>
        <v>114949.6054965619</v>
      </c>
      <c r="AR15" s="112">
        <f t="shared" si="1"/>
        <v>115524.3535240447</v>
      </c>
      <c r="AS15" s="112">
        <f t="shared" si="1"/>
        <v>116101.9752916649</v>
      </c>
      <c r="AT15" s="112">
        <f t="shared" si="1"/>
        <v>116682.48516812321</v>
      </c>
      <c r="AU15" s="112">
        <f t="shared" si="1"/>
        <v>117265.89759396382</v>
      </c>
      <c r="AV15" s="112">
        <f t="shared" si="1"/>
        <v>117852.22708193363</v>
      </c>
      <c r="AW15" s="112">
        <f t="shared" si="1"/>
        <v>118441.48821734329</v>
      </c>
      <c r="AX15" s="112">
        <f t="shared" si="1"/>
        <v>118441.48821734329</v>
      </c>
      <c r="AY15" s="112">
        <f t="shared" si="1"/>
        <v>118441.48821734329</v>
      </c>
      <c r="AZ15" s="112">
        <f t="shared" si="1"/>
        <v>118441.48821734329</v>
      </c>
      <c r="BA15" s="112">
        <f t="shared" si="1"/>
        <v>118441.48821734329</v>
      </c>
      <c r="BB15" s="126">
        <f t="shared" si="1"/>
        <v>118441.48821734329</v>
      </c>
      <c r="BC15" s="126">
        <f t="shared" si="1"/>
        <v>118441.48821734329</v>
      </c>
      <c r="BD15" s="112"/>
      <c r="BE15" s="112"/>
      <c r="BF15" s="112"/>
      <c r="BG15" s="112"/>
      <c r="BH15" s="112"/>
      <c r="BI15" s="112"/>
      <c r="BJ15" s="112"/>
    </row>
    <row r="16" spans="1:62" ht="12.75">
      <c r="A16" s="116" t="s">
        <v>273</v>
      </c>
      <c r="B16" s="112">
        <f>1.5*H16</f>
        <v>225000</v>
      </c>
      <c r="C16" s="112">
        <f>0.667*B16</f>
        <v>150075</v>
      </c>
      <c r="D16" s="112">
        <v>0</v>
      </c>
      <c r="E16" s="112">
        <f>H16*ASSUMPTIONS!B19</f>
        <v>300000</v>
      </c>
      <c r="F16" s="112">
        <f>H16*ASSUMPTIONS!B20</f>
        <v>225000</v>
      </c>
      <c r="G16" s="112">
        <f>H16*ASSUMPTIONS!B21</f>
        <v>187500</v>
      </c>
      <c r="H16" s="112">
        <f>ASSUMPTIONS!B15</f>
        <v>150000</v>
      </c>
      <c r="I16" s="112">
        <f aca="true" t="shared" si="2" ref="I16:AN16">H16*(1+I$11)</f>
        <v>154500</v>
      </c>
      <c r="J16" s="112">
        <f t="shared" si="2"/>
        <v>159135</v>
      </c>
      <c r="K16" s="112">
        <f t="shared" si="2"/>
        <v>163909.05000000002</v>
      </c>
      <c r="L16" s="112">
        <f t="shared" si="2"/>
        <v>168826.32150000002</v>
      </c>
      <c r="M16" s="112">
        <f t="shared" si="2"/>
        <v>173891.11114500003</v>
      </c>
      <c r="N16" s="112">
        <f t="shared" si="2"/>
        <v>178238.38892362503</v>
      </c>
      <c r="O16" s="112">
        <f t="shared" si="2"/>
        <v>182694.34864671563</v>
      </c>
      <c r="P16" s="112">
        <f t="shared" si="2"/>
        <v>187261.70736288352</v>
      </c>
      <c r="Q16" s="112">
        <f t="shared" si="2"/>
        <v>191943.2500469556</v>
      </c>
      <c r="R16" s="112">
        <f t="shared" si="2"/>
        <v>196741.83129812946</v>
      </c>
      <c r="S16" s="112">
        <f t="shared" si="2"/>
        <v>201660.37708058266</v>
      </c>
      <c r="T16" s="112">
        <f t="shared" si="2"/>
        <v>206701.8865075972</v>
      </c>
      <c r="U16" s="112">
        <f t="shared" si="2"/>
        <v>211869.4336702871</v>
      </c>
      <c r="V16" s="112">
        <f t="shared" si="2"/>
        <v>217166.16951204426</v>
      </c>
      <c r="W16" s="112">
        <f t="shared" si="2"/>
        <v>222595.32374984535</v>
      </c>
      <c r="X16" s="112">
        <f t="shared" si="2"/>
        <v>228160.20684359147</v>
      </c>
      <c r="Y16" s="112">
        <f t="shared" si="2"/>
        <v>233864.21201468122</v>
      </c>
      <c r="Z16" s="112">
        <f t="shared" si="2"/>
        <v>238541.49625497486</v>
      </c>
      <c r="AA16" s="112">
        <f t="shared" si="2"/>
        <v>243312.32618007436</v>
      </c>
      <c r="AB16" s="112">
        <f t="shared" si="2"/>
        <v>248178.57270367586</v>
      </c>
      <c r="AC16" s="112">
        <f t="shared" si="2"/>
        <v>253142.1441577494</v>
      </c>
      <c r="AD16" s="112">
        <f t="shared" si="2"/>
        <v>258204.98704090438</v>
      </c>
      <c r="AE16" s="112">
        <f t="shared" si="2"/>
        <v>263369.0867817225</v>
      </c>
      <c r="AF16" s="112">
        <f t="shared" si="2"/>
        <v>268636.46851735696</v>
      </c>
      <c r="AG16" s="112">
        <f t="shared" si="2"/>
        <v>274009.1978877041</v>
      </c>
      <c r="AH16" s="112">
        <f t="shared" si="2"/>
        <v>279489.38184545824</v>
      </c>
      <c r="AI16" s="112">
        <f t="shared" si="2"/>
        <v>285079.1694823674</v>
      </c>
      <c r="AJ16" s="112">
        <f t="shared" si="2"/>
        <v>290780.75287201477</v>
      </c>
      <c r="AK16" s="112">
        <f t="shared" si="2"/>
        <v>296596.36792945507</v>
      </c>
      <c r="AL16" s="112">
        <f t="shared" si="2"/>
        <v>301045.31344839686</v>
      </c>
      <c r="AM16" s="112">
        <f t="shared" si="2"/>
        <v>305560.9931501228</v>
      </c>
      <c r="AN16" s="112">
        <f t="shared" si="2"/>
        <v>310144.4080473746</v>
      </c>
      <c r="AO16" s="112">
        <f aca="true" t="shared" si="3" ref="AO16:BC16">AN16*(1+AO$11)</f>
        <v>314796.57416808524</v>
      </c>
      <c r="AP16" s="112">
        <f t="shared" si="3"/>
        <v>319518.52278060646</v>
      </c>
      <c r="AQ16" s="112">
        <f t="shared" si="3"/>
        <v>324311.30062231555</v>
      </c>
      <c r="AR16" s="112">
        <f t="shared" si="3"/>
        <v>329175.9701316503</v>
      </c>
      <c r="AS16" s="112">
        <f t="shared" si="3"/>
        <v>334113.609683625</v>
      </c>
      <c r="AT16" s="112">
        <f t="shared" si="3"/>
        <v>339125.3138288793</v>
      </c>
      <c r="AU16" s="112">
        <f t="shared" si="3"/>
        <v>344212.1935363125</v>
      </c>
      <c r="AV16" s="112">
        <f t="shared" si="3"/>
        <v>349375.3764393572</v>
      </c>
      <c r="AW16" s="112">
        <f t="shared" si="3"/>
        <v>354616.0070859475</v>
      </c>
      <c r="AX16" s="112">
        <f t="shared" si="3"/>
        <v>356389.0871213772</v>
      </c>
      <c r="AY16" s="112">
        <f t="shared" si="3"/>
        <v>358171.03255698405</v>
      </c>
      <c r="AZ16" s="112">
        <f t="shared" si="3"/>
        <v>359961.8877197689</v>
      </c>
      <c r="BA16" s="112">
        <f t="shared" si="3"/>
        <v>361761.6971583677</v>
      </c>
      <c r="BB16" s="126">
        <f t="shared" si="3"/>
        <v>363570.5056441595</v>
      </c>
      <c r="BC16" s="126">
        <f t="shared" si="3"/>
        <v>365388.35817238025</v>
      </c>
      <c r="BD16" s="112"/>
      <c r="BE16" s="112"/>
      <c r="BF16" s="112"/>
      <c r="BG16" s="112"/>
      <c r="BH16" s="112"/>
      <c r="BI16" s="112"/>
      <c r="BJ16" s="112"/>
    </row>
    <row r="17" spans="1:62" ht="12.75">
      <c r="A17" s="116" t="s">
        <v>274</v>
      </c>
      <c r="B17" s="112">
        <f>1.5*H17</f>
        <v>337500</v>
      </c>
      <c r="C17" s="112">
        <f>0.667*B17</f>
        <v>225112.5</v>
      </c>
      <c r="D17" s="112">
        <v>0</v>
      </c>
      <c r="E17" s="112">
        <f>H17*ASSUMPTIONS!B19</f>
        <v>450000</v>
      </c>
      <c r="F17" s="112">
        <f>H17*ASSUMPTIONS!B20</f>
        <v>337500</v>
      </c>
      <c r="G17" s="112">
        <f>H17*ASSUMPTIONS!B21</f>
        <v>281250</v>
      </c>
      <c r="H17" s="112">
        <f>ASSUMPTIONS!B16</f>
        <v>225000</v>
      </c>
      <c r="I17" s="112">
        <f aca="true" t="shared" si="4" ref="I17:AN17">H17*(1+I12)</f>
        <v>234000</v>
      </c>
      <c r="J17" s="112">
        <f t="shared" si="4"/>
        <v>243360</v>
      </c>
      <c r="K17" s="112">
        <f t="shared" si="4"/>
        <v>253094.4</v>
      </c>
      <c r="L17" s="112">
        <f t="shared" si="4"/>
        <v>263218.176</v>
      </c>
      <c r="M17" s="112">
        <f t="shared" si="4"/>
        <v>273746.90304</v>
      </c>
      <c r="N17" s="112">
        <f t="shared" si="4"/>
        <v>283328.04464639997</v>
      </c>
      <c r="O17" s="112">
        <f t="shared" si="4"/>
        <v>293244.52620902396</v>
      </c>
      <c r="P17" s="112">
        <f t="shared" si="4"/>
        <v>303508.0846263398</v>
      </c>
      <c r="Q17" s="112">
        <f t="shared" si="4"/>
        <v>314130.86758826167</v>
      </c>
      <c r="R17" s="112">
        <f t="shared" si="4"/>
        <v>325125.4479538508</v>
      </c>
      <c r="S17" s="112">
        <f t="shared" si="4"/>
        <v>336504.83863223554</v>
      </c>
      <c r="T17" s="112">
        <f t="shared" si="4"/>
        <v>348282.50798436376</v>
      </c>
      <c r="U17" s="112">
        <f t="shared" si="4"/>
        <v>360472.3957638165</v>
      </c>
      <c r="V17" s="112">
        <f t="shared" si="4"/>
        <v>373088.92961555003</v>
      </c>
      <c r="W17" s="112">
        <f t="shared" si="4"/>
        <v>386147.04215209425</v>
      </c>
      <c r="X17" s="112">
        <f t="shared" si="4"/>
        <v>399662.1886274175</v>
      </c>
      <c r="Y17" s="112">
        <f t="shared" si="4"/>
        <v>413650.36522937706</v>
      </c>
      <c r="Z17" s="112">
        <f t="shared" si="4"/>
        <v>426059.8761862584</v>
      </c>
      <c r="AA17" s="112">
        <f t="shared" si="4"/>
        <v>438841.67247184616</v>
      </c>
      <c r="AB17" s="112">
        <f t="shared" si="4"/>
        <v>452006.92264600156</v>
      </c>
      <c r="AC17" s="112">
        <f t="shared" si="4"/>
        <v>465567.13032538164</v>
      </c>
      <c r="AD17" s="112">
        <f t="shared" si="4"/>
        <v>479534.1442351431</v>
      </c>
      <c r="AE17" s="112">
        <f t="shared" si="4"/>
        <v>493920.1685621974</v>
      </c>
      <c r="AF17" s="112">
        <f t="shared" si="4"/>
        <v>508737.7736190634</v>
      </c>
      <c r="AG17" s="112">
        <f t="shared" si="4"/>
        <v>523999.9068276353</v>
      </c>
      <c r="AH17" s="112">
        <f t="shared" si="4"/>
        <v>539719.9040324644</v>
      </c>
      <c r="AI17" s="112">
        <f t="shared" si="4"/>
        <v>555911.5011534384</v>
      </c>
      <c r="AJ17" s="112">
        <f t="shared" si="4"/>
        <v>572588.8461880415</v>
      </c>
      <c r="AK17" s="112">
        <f t="shared" si="4"/>
        <v>589766.5115736828</v>
      </c>
      <c r="AL17" s="112">
        <f t="shared" si="4"/>
        <v>604510.6743630248</v>
      </c>
      <c r="AM17" s="112">
        <f t="shared" si="4"/>
        <v>619623.4412221003</v>
      </c>
      <c r="AN17" s="112">
        <f t="shared" si="4"/>
        <v>635114.0272526527</v>
      </c>
      <c r="AO17" s="112">
        <f aca="true" t="shared" si="5" ref="AO17:BC17">AN17*(1+AO12)</f>
        <v>650991.8779339689</v>
      </c>
      <c r="AP17" s="112">
        <f t="shared" si="5"/>
        <v>667266.6748823181</v>
      </c>
      <c r="AQ17" s="112">
        <f t="shared" si="5"/>
        <v>683948.3417543761</v>
      </c>
      <c r="AR17" s="112">
        <f t="shared" si="5"/>
        <v>701047.0502982354</v>
      </c>
      <c r="AS17" s="112">
        <f t="shared" si="5"/>
        <v>718573.2265556912</v>
      </c>
      <c r="AT17" s="112">
        <f t="shared" si="5"/>
        <v>736537.5572195834</v>
      </c>
      <c r="AU17" s="112">
        <f t="shared" si="5"/>
        <v>754950.9961500729</v>
      </c>
      <c r="AV17" s="112">
        <f t="shared" si="5"/>
        <v>773824.7710538247</v>
      </c>
      <c r="AW17" s="112">
        <f t="shared" si="5"/>
        <v>793170.3903301703</v>
      </c>
      <c r="AX17" s="112">
        <f t="shared" si="5"/>
        <v>801102.094233472</v>
      </c>
      <c r="AY17" s="112">
        <f t="shared" si="5"/>
        <v>809113.1151758068</v>
      </c>
      <c r="AZ17" s="112">
        <f t="shared" si="5"/>
        <v>817204.2463275648</v>
      </c>
      <c r="BA17" s="112">
        <f t="shared" si="5"/>
        <v>825376.2887908404</v>
      </c>
      <c r="BB17" s="126">
        <f t="shared" si="5"/>
        <v>833630.0516787488</v>
      </c>
      <c r="BC17" s="126">
        <f t="shared" si="5"/>
        <v>841966.3521955363</v>
      </c>
      <c r="BD17" s="112"/>
      <c r="BE17" s="112"/>
      <c r="BF17" s="112"/>
      <c r="BG17" s="112"/>
      <c r="BH17" s="112"/>
      <c r="BI17" s="112"/>
      <c r="BJ17" s="112"/>
    </row>
    <row r="18" spans="1:62" ht="12.75">
      <c r="A18" s="116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26"/>
      <c r="BC18" s="126"/>
      <c r="BD18" s="112"/>
      <c r="BE18" s="112"/>
      <c r="BF18" s="112"/>
      <c r="BG18" s="112"/>
      <c r="BH18" s="112"/>
      <c r="BI18" s="112"/>
      <c r="BJ18" s="112"/>
    </row>
    <row r="19" spans="1:55" ht="12.75">
      <c r="A19" s="63" t="s">
        <v>279</v>
      </c>
      <c r="N19" s="76"/>
      <c r="O19" s="76"/>
      <c r="P19" s="76"/>
      <c r="BB19" s="56"/>
      <c r="BC19" s="56"/>
    </row>
    <row r="20" spans="1:55" ht="12.75">
      <c r="A20" s="116" t="s">
        <v>272</v>
      </c>
      <c r="AC20">
        <f>ASSUMPTIONS!$B$11*' Volume Projections'!E15</f>
        <v>112500</v>
      </c>
      <c r="AD20" s="112">
        <f>ASSUMPTIONS!$B$11*' Volume Projections'!F15</f>
        <v>84375</v>
      </c>
      <c r="AE20" s="112">
        <f>ASSUMPTIONS!$B$11*' Volume Projections'!G15</f>
        <v>70312.5</v>
      </c>
      <c r="AF20" s="112">
        <f>ASSUMPTIONS!$B$11*' Volume Projections'!H15</f>
        <v>56250</v>
      </c>
      <c r="AG20" s="112">
        <f>ASSUMPTIONS!$B$11*' Volume Projections'!I15</f>
        <v>57375</v>
      </c>
      <c r="AH20" s="112">
        <f>ASSUMPTIONS!$B$11*' Volume Projections'!J15</f>
        <v>58522.5</v>
      </c>
      <c r="AI20" s="112">
        <f>ASSUMPTIONS!$B$11*' Volume Projections'!K15</f>
        <v>59692.950000000004</v>
      </c>
      <c r="AJ20" s="112">
        <f>ASSUMPTIONS!$B$11*' Volume Projections'!L15</f>
        <v>60886.80900000001</v>
      </c>
      <c r="AK20" s="112">
        <f>ASSUMPTIONS!$B$11*' Volume Projections'!M15</f>
        <v>62104.54518</v>
      </c>
      <c r="AL20" s="112">
        <f>(ASSUMPTIONS!$B$11*' Volume Projections'!N15)+(B15*ASSUMPTIONS!$B$11)</f>
        <v>147411.1133577</v>
      </c>
      <c r="AM20" s="112">
        <f>(ASSUMPTIONS!$B$11*' Volume Projections'!O15)+(C15*ASSUMPTIONS!$B$11)</f>
        <v>120259.78005806549</v>
      </c>
      <c r="AN20" s="112">
        <f>ASSUMPTIONS!$B$11*' Volume Projections'!P15</f>
        <v>64941.379883936475</v>
      </c>
      <c r="AO20" s="112">
        <f>ASSUMPTIONS!$B$11*' Volume Projections'!Q15</f>
        <v>65915.50058219553</v>
      </c>
      <c r="AP20" s="112">
        <f>ASSUMPTIONS!$B$11*' Volume Projections'!R15</f>
        <v>66904.23309092845</v>
      </c>
      <c r="AQ20" s="112">
        <f>ASSUMPTIONS!$B$11*' Volume Projections'!S15</f>
        <v>67907.79658729237</v>
      </c>
      <c r="AR20" s="112">
        <f>ASSUMPTIONS!$B$11*' Volume Projections'!T15</f>
        <v>68926.41353610175</v>
      </c>
      <c r="AS20" s="112">
        <f>ASSUMPTIONS!$B$11*' Volume Projections'!U15</f>
        <v>69960.30973914327</v>
      </c>
      <c r="AT20" s="112">
        <f>ASSUMPTIONS!$B$11*' Volume Projections'!V15</f>
        <v>71009.71438523041</v>
      </c>
      <c r="AU20" s="112">
        <f>ASSUMPTIONS!$B$11*' Volume Projections'!W15</f>
        <v>72074.86010100888</v>
      </c>
      <c r="AV20" s="112">
        <f>ASSUMPTIONS!$B$11*' Volume Projections'!X15</f>
        <v>73155.983002524</v>
      </c>
      <c r="AW20" s="112">
        <f>ASSUMPTIONS!$B$11*' Volume Projections'!Y15</f>
        <v>74253.32274756185</v>
      </c>
      <c r="AX20" s="112">
        <f>ASSUMPTIONS!$B$11*' Volume Projections'!Z15</f>
        <v>74995.85597503747</v>
      </c>
      <c r="AY20" s="112">
        <f>ASSUMPTIONS!$B$11*' Volume Projections'!AA15</f>
        <v>75745.81453478785</v>
      </c>
      <c r="AZ20" s="112">
        <f>ASSUMPTIONS!$B$11*' Volume Projections'!AB15</f>
        <v>76503.27268013572</v>
      </c>
      <c r="BA20" s="112">
        <f>ASSUMPTIONS!$B$11*' Volume Projections'!AC15</f>
        <v>77268.30540693707</v>
      </c>
      <c r="BB20" s="112">
        <f>ASSUMPTIONS!$B$11*' Volume Projections'!AD15</f>
        <v>78040.98846100645</v>
      </c>
      <c r="BC20" s="112">
        <f>ASSUMPTIONS!$B$11*' Volume Projections'!AE15</f>
        <v>78821.39834561652</v>
      </c>
    </row>
    <row r="21" spans="1:55" ht="12.75">
      <c r="A21" s="116" t="s">
        <v>273</v>
      </c>
      <c r="K21" s="35"/>
      <c r="AC21">
        <f>ASSUMPTIONS!$B$11*' Volume Projections'!E16</f>
        <v>225000</v>
      </c>
      <c r="AD21" s="112">
        <f>ASSUMPTIONS!$B$11*' Volume Projections'!F16</f>
        <v>168750</v>
      </c>
      <c r="AE21" s="112">
        <f>ASSUMPTIONS!$B$11*' Volume Projections'!G16</f>
        <v>140625</v>
      </c>
      <c r="AF21" s="112">
        <f>ASSUMPTIONS!$B$11*' Volume Projections'!H16</f>
        <v>112500</v>
      </c>
      <c r="AG21" s="112">
        <f>ASSUMPTIONS!$B$11*' Volume Projections'!I16</f>
        <v>115875</v>
      </c>
      <c r="AH21" s="112">
        <f>ASSUMPTIONS!$B$11*' Volume Projections'!J16</f>
        <v>119351.25</v>
      </c>
      <c r="AI21" s="112">
        <f>ASSUMPTIONS!$B$11*' Volume Projections'!K16</f>
        <v>122931.7875</v>
      </c>
      <c r="AJ21" s="112">
        <f>ASSUMPTIONS!$B$11*' Volume Projections'!L16</f>
        <v>126619.74112500002</v>
      </c>
      <c r="AK21" s="112">
        <f>ASSUMPTIONS!$B$11*' Volume Projections'!M16</f>
        <v>130418.33335875002</v>
      </c>
      <c r="AL21" s="112">
        <f>(ASSUMPTIONS!$B$11*' Volume Projections'!N16)+(B16*ASSUMPTIONS!$B$11)</f>
        <v>302428.79169271875</v>
      </c>
      <c r="AM21" s="112">
        <f>(ASSUMPTIONS!$B$11*' Volume Projections'!O16)+(C16*ASSUMPTIONS!$B$11)</f>
        <v>249577.01148503672</v>
      </c>
      <c r="AN21" s="112">
        <f>ASSUMPTIONS!$B$11*' Volume Projections'!P16</f>
        <v>140446.28052216265</v>
      </c>
      <c r="AO21" s="112">
        <f>ASSUMPTIONS!$B$11*' Volume Projections'!Q16</f>
        <v>143957.43753521668</v>
      </c>
      <c r="AP21" s="112">
        <f>ASSUMPTIONS!$B$11*' Volume Projections'!R16</f>
        <v>147556.3734735971</v>
      </c>
      <c r="AQ21" s="112">
        <f>ASSUMPTIONS!$B$11*' Volume Projections'!S16</f>
        <v>151245.282810437</v>
      </c>
      <c r="AR21" s="112">
        <f>ASSUMPTIONS!$B$11*' Volume Projections'!T16</f>
        <v>155026.4148806979</v>
      </c>
      <c r="AS21" s="112">
        <f>ASSUMPTIONS!$B$11*' Volume Projections'!U16</f>
        <v>158902.07525271532</v>
      </c>
      <c r="AT21" s="112">
        <f>ASSUMPTIONS!$B$11*' Volume Projections'!V16</f>
        <v>162874.6271340332</v>
      </c>
      <c r="AU21" s="112">
        <f>ASSUMPTIONS!$B$11*' Volume Projections'!W16</f>
        <v>166946.492812384</v>
      </c>
      <c r="AV21" s="112">
        <f>ASSUMPTIONS!$B$11*' Volume Projections'!X16</f>
        <v>171120.1551326936</v>
      </c>
      <c r="AW21" s="112">
        <f>ASSUMPTIONS!$B$11*' Volume Projections'!Y16</f>
        <v>175398.15901101092</v>
      </c>
      <c r="AX21" s="112">
        <f>ASSUMPTIONS!$B$11*' Volume Projections'!Z16</f>
        <v>178906.12219123114</v>
      </c>
      <c r="AY21" s="112">
        <f>ASSUMPTIONS!$B$11*' Volume Projections'!AA16</f>
        <v>182484.24463505577</v>
      </c>
      <c r="AZ21" s="112">
        <f>ASSUMPTIONS!$B$11*' Volume Projections'!AB16</f>
        <v>186133.9295277569</v>
      </c>
      <c r="BA21" s="112">
        <f>ASSUMPTIONS!$B$11*' Volume Projections'!AC16</f>
        <v>189856.60811831206</v>
      </c>
      <c r="BB21" s="112">
        <f>ASSUMPTIONS!$B$11*' Volume Projections'!AD16</f>
        <v>193653.7402806783</v>
      </c>
      <c r="BC21" s="112">
        <f>ASSUMPTIONS!$B$11*' Volume Projections'!AE16</f>
        <v>197526.81508629187</v>
      </c>
    </row>
    <row r="22" spans="1:55" ht="12.75">
      <c r="A22" s="116" t="s">
        <v>274</v>
      </c>
      <c r="AC22">
        <f>ASSUMPTIONS!$B$11*' Volume Projections'!E17</f>
        <v>337500</v>
      </c>
      <c r="AD22" s="112">
        <f>ASSUMPTIONS!$B$11*' Volume Projections'!F17</f>
        <v>253125</v>
      </c>
      <c r="AE22" s="112">
        <f>ASSUMPTIONS!$B$11*' Volume Projections'!G17</f>
        <v>210937.5</v>
      </c>
      <c r="AF22" s="112">
        <f>ASSUMPTIONS!$B$11*' Volume Projections'!H17</f>
        <v>168750</v>
      </c>
      <c r="AG22" s="112">
        <f>ASSUMPTIONS!$B$11*' Volume Projections'!I17</f>
        <v>175500</v>
      </c>
      <c r="AH22" s="112">
        <f>ASSUMPTIONS!$B$11*' Volume Projections'!J17</f>
        <v>182520</v>
      </c>
      <c r="AI22" s="112">
        <f>ASSUMPTIONS!$B$11*' Volume Projections'!K17</f>
        <v>189820.8</v>
      </c>
      <c r="AJ22" s="112">
        <f>ASSUMPTIONS!$B$11*' Volume Projections'!L17</f>
        <v>197413.63199999998</v>
      </c>
      <c r="AK22" s="112">
        <f>ASSUMPTIONS!$B$11*' Volume Projections'!M17</f>
        <v>205310.17728</v>
      </c>
      <c r="AL22" s="112">
        <f>(ASSUMPTIONS!$B$11*' Volume Projections'!N17)+(B17*ASSUMPTIONS!$B$11)</f>
        <v>465621.03348479996</v>
      </c>
      <c r="AM22" s="112">
        <f>(ASSUMPTIONS!$B$11*' Volume Projections'!O17)+(C17*ASSUMPTIONS!$B$11)</f>
        <v>388767.76965676795</v>
      </c>
      <c r="AN22" s="112">
        <f>ASSUMPTIONS!$B$11*' Volume Projections'!P17</f>
        <v>227631.06346975482</v>
      </c>
      <c r="AO22" s="112">
        <f>ASSUMPTIONS!$B$11*' Volume Projections'!Q17</f>
        <v>235598.15069119626</v>
      </c>
      <c r="AP22" s="112">
        <f>ASSUMPTIONS!$B$11*' Volume Projections'!R17</f>
        <v>243844.0859653881</v>
      </c>
      <c r="AQ22" s="112">
        <f>ASSUMPTIONS!$B$11*' Volume Projections'!S17</f>
        <v>252378.62897417665</v>
      </c>
      <c r="AR22" s="112">
        <f>ASSUMPTIONS!$B$11*' Volume Projections'!T17</f>
        <v>261211.88098827284</v>
      </c>
      <c r="AS22" s="112">
        <f>ASSUMPTIONS!$B$11*' Volume Projections'!U17</f>
        <v>270354.29682286235</v>
      </c>
      <c r="AT22" s="112">
        <f>ASSUMPTIONS!$B$11*' Volume Projections'!V17</f>
        <v>279816.69721166254</v>
      </c>
      <c r="AU22" s="112">
        <f>ASSUMPTIONS!$B$11*' Volume Projections'!W17</f>
        <v>289610.2816140707</v>
      </c>
      <c r="AV22" s="112">
        <f>ASSUMPTIONS!$B$11*' Volume Projections'!X17</f>
        <v>299746.64147056313</v>
      </c>
      <c r="AW22" s="112">
        <f>ASSUMPTIONS!$B$11*' Volume Projections'!Y17</f>
        <v>310237.7739220328</v>
      </c>
      <c r="AX22" s="112">
        <f>ASSUMPTIONS!$B$11*' Volume Projections'!Z17</f>
        <v>319544.9071396938</v>
      </c>
      <c r="AY22" s="112">
        <f>ASSUMPTIONS!$B$11*' Volume Projections'!AA17</f>
        <v>329131.2543538846</v>
      </c>
      <c r="AZ22" s="112">
        <f>ASSUMPTIONS!$B$11*' Volume Projections'!AB17</f>
        <v>339005.1919845012</v>
      </c>
      <c r="BA22" s="112">
        <f>ASSUMPTIONS!$B$11*' Volume Projections'!AC17</f>
        <v>349175.34774403623</v>
      </c>
      <c r="BB22" s="112">
        <f>ASSUMPTIONS!$B$11*' Volume Projections'!AD17</f>
        <v>359650.60817635735</v>
      </c>
      <c r="BC22" s="112">
        <f>ASSUMPTIONS!$B$11*' Volume Projections'!AE17</f>
        <v>370440.1264216481</v>
      </c>
    </row>
    <row r="23" spans="29:46" ht="12.75">
      <c r="AC23">
        <v>1</v>
      </c>
      <c r="AD23">
        <v>2</v>
      </c>
      <c r="AE23">
        <v>3</v>
      </c>
      <c r="AF23">
        <v>4</v>
      </c>
      <c r="AG23">
        <v>5</v>
      </c>
      <c r="AH23">
        <v>6</v>
      </c>
      <c r="AI23">
        <v>7</v>
      </c>
      <c r="AJ23">
        <v>8</v>
      </c>
      <c r="AK23">
        <v>9</v>
      </c>
      <c r="AL23">
        <v>10</v>
      </c>
      <c r="AM23">
        <v>11</v>
      </c>
      <c r="AN23">
        <v>12</v>
      </c>
      <c r="AO23">
        <v>13</v>
      </c>
      <c r="AP23">
        <v>14</v>
      </c>
      <c r="AQ23">
        <v>15</v>
      </c>
      <c r="AR23">
        <v>16</v>
      </c>
      <c r="AS23">
        <v>17</v>
      </c>
      <c r="AT23">
        <v>18</v>
      </c>
    </row>
    <row r="24" ht="12.75">
      <c r="A24" s="63" t="s">
        <v>280</v>
      </c>
    </row>
    <row r="25" spans="1:55" ht="12.75">
      <c r="A25" s="116" t="s">
        <v>272</v>
      </c>
      <c r="AU25">
        <f>ASSUMPTIONS!$B$11*' Volume Projections'!AC20</f>
        <v>84375</v>
      </c>
      <c r="AV25" s="112">
        <f>ASSUMPTIONS!$B$11*' Volume Projections'!AD20</f>
        <v>63281.25</v>
      </c>
      <c r="AW25" s="112">
        <f>ASSUMPTIONS!$B$11*' Volume Projections'!AE20</f>
        <v>52734.375</v>
      </c>
      <c r="AX25" s="112">
        <f>ASSUMPTIONS!$B$11*' Volume Projections'!AF20</f>
        <v>42187.5</v>
      </c>
      <c r="AY25" s="112">
        <f>ASSUMPTIONS!$B$11*' Volume Projections'!AG20</f>
        <v>43031.25</v>
      </c>
      <c r="AZ25" s="112">
        <f>ASSUMPTIONS!$B$11*' Volume Projections'!AH20</f>
        <v>43891.875</v>
      </c>
      <c r="BA25" s="112">
        <f>ASSUMPTIONS!$B$11*' Volume Projections'!AI20</f>
        <v>44769.7125</v>
      </c>
      <c r="BB25" s="112">
        <f>ASSUMPTIONS!$B$11*' Volume Projections'!AJ20</f>
        <v>45665.106750000006</v>
      </c>
      <c r="BC25" s="112">
        <f>ASSUMPTIONS!$B$11*' Volume Projections'!AK20</f>
        <v>46578.408885</v>
      </c>
    </row>
    <row r="26" spans="1:55" ht="12.75">
      <c r="A26" s="116" t="s">
        <v>273</v>
      </c>
      <c r="AU26">
        <f>ASSUMPTIONS!$B$11*' Volume Projections'!AC21</f>
        <v>168750</v>
      </c>
      <c r="AV26" s="112">
        <f>ASSUMPTIONS!$B$11*' Volume Projections'!AD21</f>
        <v>126562.5</v>
      </c>
      <c r="AW26" s="112">
        <f>ASSUMPTIONS!$B$11*' Volume Projections'!AE21</f>
        <v>105468.75</v>
      </c>
      <c r="AX26" s="112">
        <f>ASSUMPTIONS!$B$11*' Volume Projections'!AF21</f>
        <v>84375</v>
      </c>
      <c r="AY26" s="112">
        <f>ASSUMPTIONS!$B$11*' Volume Projections'!AG21</f>
        <v>86906.25</v>
      </c>
      <c r="AZ26" s="112">
        <f>ASSUMPTIONS!$B$11*' Volume Projections'!AH21</f>
        <v>89513.4375</v>
      </c>
      <c r="BA26" s="112">
        <f>ASSUMPTIONS!$B$11*' Volume Projections'!AI21</f>
        <v>92198.84062500001</v>
      </c>
      <c r="BB26" s="112">
        <f>ASSUMPTIONS!$B$11*' Volume Projections'!AJ21</f>
        <v>94964.80584375001</v>
      </c>
      <c r="BC26" s="112">
        <f>ASSUMPTIONS!$B$11*' Volume Projections'!AK21</f>
        <v>97813.75001906251</v>
      </c>
    </row>
    <row r="27" spans="1:55" ht="12.75">
      <c r="A27" s="116" t="s">
        <v>274</v>
      </c>
      <c r="AU27">
        <f>ASSUMPTIONS!$B$11*' Volume Projections'!AC22</f>
        <v>253125</v>
      </c>
      <c r="AV27" s="112">
        <f>ASSUMPTIONS!$B$11*' Volume Projections'!AD22</f>
        <v>189843.75</v>
      </c>
      <c r="AW27" s="112">
        <f>ASSUMPTIONS!$B$11*' Volume Projections'!AE22</f>
        <v>158203.125</v>
      </c>
      <c r="AX27" s="112">
        <f>ASSUMPTIONS!$B$11*' Volume Projections'!AF22</f>
        <v>126562.5</v>
      </c>
      <c r="AY27" s="112">
        <f>ASSUMPTIONS!$B$11*' Volume Projections'!AG22</f>
        <v>131625</v>
      </c>
      <c r="AZ27" s="112">
        <f>ASSUMPTIONS!$B$11*' Volume Projections'!AH22</f>
        <v>136890</v>
      </c>
      <c r="BA27" s="112">
        <f>ASSUMPTIONS!$B$11*' Volume Projections'!AI22</f>
        <v>142365.59999999998</v>
      </c>
      <c r="BB27" s="112">
        <f>ASSUMPTIONS!$B$11*' Volume Projections'!AJ22</f>
        <v>148060.224</v>
      </c>
      <c r="BC27" s="112">
        <f>ASSUMPTIONS!$B$11*' Volume Projections'!AK22</f>
        <v>153982.63296000002</v>
      </c>
    </row>
    <row r="28" ht="12.75">
      <c r="A28" s="116"/>
    </row>
    <row r="29" ht="12.75">
      <c r="A29" s="63" t="s">
        <v>281</v>
      </c>
    </row>
    <row r="30" spans="1:55" ht="12.75">
      <c r="A30" s="116" t="s">
        <v>272</v>
      </c>
      <c r="B30" s="112">
        <f aca="true" t="shared" si="6" ref="B30:AG30">B15+B20+B25</f>
        <v>112500</v>
      </c>
      <c r="C30" s="112">
        <f t="shared" si="6"/>
        <v>75037.5</v>
      </c>
      <c r="D30" s="112">
        <f t="shared" si="6"/>
        <v>0</v>
      </c>
      <c r="E30" s="112">
        <f t="shared" si="6"/>
        <v>150000</v>
      </c>
      <c r="F30" s="112">
        <f t="shared" si="6"/>
        <v>112500</v>
      </c>
      <c r="G30" s="112">
        <f t="shared" si="6"/>
        <v>93750</v>
      </c>
      <c r="H30" s="112">
        <f t="shared" si="6"/>
        <v>75000</v>
      </c>
      <c r="I30" s="112">
        <f t="shared" si="6"/>
        <v>76500</v>
      </c>
      <c r="J30" s="112">
        <f t="shared" si="6"/>
        <v>78030</v>
      </c>
      <c r="K30" s="112">
        <f t="shared" si="6"/>
        <v>79590.6</v>
      </c>
      <c r="L30" s="112">
        <f t="shared" si="6"/>
        <v>81182.41200000001</v>
      </c>
      <c r="M30" s="112">
        <f t="shared" si="6"/>
        <v>82806.06024</v>
      </c>
      <c r="N30" s="112">
        <f t="shared" si="6"/>
        <v>84048.1511436</v>
      </c>
      <c r="O30" s="112">
        <f t="shared" si="6"/>
        <v>85308.873410754</v>
      </c>
      <c r="P30" s="112">
        <f t="shared" si="6"/>
        <v>86588.5065119153</v>
      </c>
      <c r="Q30" s="112">
        <f t="shared" si="6"/>
        <v>87887.33410959403</v>
      </c>
      <c r="R30" s="112">
        <f t="shared" si="6"/>
        <v>89205.64412123793</v>
      </c>
      <c r="S30" s="112">
        <f t="shared" si="6"/>
        <v>90543.72878305649</v>
      </c>
      <c r="T30" s="112">
        <f t="shared" si="6"/>
        <v>91901.88471480233</v>
      </c>
      <c r="U30" s="112">
        <f t="shared" si="6"/>
        <v>93280.41298552437</v>
      </c>
      <c r="V30" s="112">
        <f t="shared" si="6"/>
        <v>94679.61918030723</v>
      </c>
      <c r="W30" s="112">
        <f t="shared" si="6"/>
        <v>96099.81346801182</v>
      </c>
      <c r="X30" s="112">
        <f t="shared" si="6"/>
        <v>97541.31067003199</v>
      </c>
      <c r="Y30" s="112">
        <f t="shared" si="6"/>
        <v>99004.43033008247</v>
      </c>
      <c r="Z30" s="112">
        <f t="shared" si="6"/>
        <v>99994.47463338329</v>
      </c>
      <c r="AA30" s="112">
        <f t="shared" si="6"/>
        <v>100994.41937971712</v>
      </c>
      <c r="AB30" s="112">
        <f t="shared" si="6"/>
        <v>102004.36357351429</v>
      </c>
      <c r="AC30" s="112">
        <f t="shared" si="6"/>
        <v>215524.40720924945</v>
      </c>
      <c r="AD30" s="112">
        <f t="shared" si="6"/>
        <v>188429.6512813419</v>
      </c>
      <c r="AE30" s="112">
        <f t="shared" si="6"/>
        <v>175407.69779415533</v>
      </c>
      <c r="AF30" s="112">
        <f t="shared" si="6"/>
        <v>162396.1497720969</v>
      </c>
      <c r="AG30" s="112">
        <f t="shared" si="6"/>
        <v>164582.61126981786</v>
      </c>
      <c r="AH30" s="112">
        <f aca="true" t="shared" si="7" ref="AH30:BB30">AH15+AH20+AH25</f>
        <v>166802.18738251604</v>
      </c>
      <c r="AI30" s="112">
        <f t="shared" si="7"/>
        <v>169055.43425634122</v>
      </c>
      <c r="AJ30" s="112">
        <f t="shared" si="7"/>
        <v>171342.91809890466</v>
      </c>
      <c r="AK30" s="112">
        <f t="shared" si="7"/>
        <v>173665.2153698937</v>
      </c>
      <c r="AL30" s="112">
        <f t="shared" si="7"/>
        <v>259529.58689854314</v>
      </c>
      <c r="AM30" s="112">
        <f t="shared" si="7"/>
        <v>232938.84596661283</v>
      </c>
      <c r="AN30" s="112">
        <f t="shared" si="7"/>
        <v>178183.84112202656</v>
      </c>
      <c r="AO30" s="112">
        <f t="shared" si="7"/>
        <v>179724.17412647605</v>
      </c>
      <c r="AP30" s="112">
        <f t="shared" si="7"/>
        <v>181281.95000293036</v>
      </c>
      <c r="AQ30" s="112">
        <f t="shared" si="7"/>
        <v>182857.40208385425</v>
      </c>
      <c r="AR30" s="112">
        <f t="shared" si="7"/>
        <v>184450.76706014643</v>
      </c>
      <c r="AS30" s="112">
        <f t="shared" si="7"/>
        <v>186062.28503080818</v>
      </c>
      <c r="AT30" s="112">
        <f t="shared" si="7"/>
        <v>187692.19955335362</v>
      </c>
      <c r="AU30" s="112">
        <f t="shared" si="7"/>
        <v>273715.7576949727</v>
      </c>
      <c r="AV30" s="112">
        <f t="shared" si="7"/>
        <v>254289.46008445762</v>
      </c>
      <c r="AW30" s="112">
        <f t="shared" si="7"/>
        <v>245429.18596490513</v>
      </c>
      <c r="AX30" s="112">
        <f t="shared" si="7"/>
        <v>235624.84419238075</v>
      </c>
      <c r="AY30" s="112">
        <f t="shared" si="7"/>
        <v>237218.55275213113</v>
      </c>
      <c r="AZ30" s="112">
        <f t="shared" si="7"/>
        <v>238836.63589747902</v>
      </c>
      <c r="BA30" s="112">
        <f t="shared" si="7"/>
        <v>240479.50612428036</v>
      </c>
      <c r="BB30" s="112">
        <f t="shared" si="7"/>
        <v>242147.58342834972</v>
      </c>
      <c r="BC30" s="112">
        <f>BC15+BC20+BC25</f>
        <v>243841.2954479598</v>
      </c>
    </row>
    <row r="31" spans="1:55" ht="12.75">
      <c r="A31" s="116" t="s">
        <v>273</v>
      </c>
      <c r="B31" s="112">
        <f aca="true" t="shared" si="8" ref="B31:AG31">B16+B21+B26</f>
        <v>225000</v>
      </c>
      <c r="C31" s="112">
        <f t="shared" si="8"/>
        <v>150075</v>
      </c>
      <c r="D31" s="112">
        <f t="shared" si="8"/>
        <v>0</v>
      </c>
      <c r="E31" s="112">
        <f t="shared" si="8"/>
        <v>300000</v>
      </c>
      <c r="F31" s="112">
        <f t="shared" si="8"/>
        <v>225000</v>
      </c>
      <c r="G31" s="112">
        <f t="shared" si="8"/>
        <v>187500</v>
      </c>
      <c r="H31" s="112">
        <f t="shared" si="8"/>
        <v>150000</v>
      </c>
      <c r="I31" s="112">
        <f t="shared" si="8"/>
        <v>154500</v>
      </c>
      <c r="J31" s="112">
        <f t="shared" si="8"/>
        <v>159135</v>
      </c>
      <c r="K31" s="112">
        <f t="shared" si="8"/>
        <v>163909.05000000002</v>
      </c>
      <c r="L31" s="112">
        <f t="shared" si="8"/>
        <v>168826.32150000002</v>
      </c>
      <c r="M31" s="112">
        <f t="shared" si="8"/>
        <v>173891.11114500003</v>
      </c>
      <c r="N31" s="112">
        <f t="shared" si="8"/>
        <v>178238.38892362503</v>
      </c>
      <c r="O31" s="112">
        <f t="shared" si="8"/>
        <v>182694.34864671563</v>
      </c>
      <c r="P31" s="112">
        <f t="shared" si="8"/>
        <v>187261.70736288352</v>
      </c>
      <c r="Q31" s="112">
        <f t="shared" si="8"/>
        <v>191943.2500469556</v>
      </c>
      <c r="R31" s="112">
        <f t="shared" si="8"/>
        <v>196741.83129812946</v>
      </c>
      <c r="S31" s="112">
        <f t="shared" si="8"/>
        <v>201660.37708058266</v>
      </c>
      <c r="T31" s="112">
        <f t="shared" si="8"/>
        <v>206701.8865075972</v>
      </c>
      <c r="U31" s="112">
        <f t="shared" si="8"/>
        <v>211869.4336702871</v>
      </c>
      <c r="V31" s="112">
        <f t="shared" si="8"/>
        <v>217166.16951204426</v>
      </c>
      <c r="W31" s="112">
        <f t="shared" si="8"/>
        <v>222595.32374984535</v>
      </c>
      <c r="X31" s="112">
        <f t="shared" si="8"/>
        <v>228160.20684359147</v>
      </c>
      <c r="Y31" s="112">
        <f t="shared" si="8"/>
        <v>233864.21201468122</v>
      </c>
      <c r="Z31" s="112">
        <f t="shared" si="8"/>
        <v>238541.49625497486</v>
      </c>
      <c r="AA31" s="112">
        <f t="shared" si="8"/>
        <v>243312.32618007436</v>
      </c>
      <c r="AB31" s="112">
        <f t="shared" si="8"/>
        <v>248178.57270367586</v>
      </c>
      <c r="AC31" s="112">
        <f t="shared" si="8"/>
        <v>478142.14415774937</v>
      </c>
      <c r="AD31" s="112">
        <f t="shared" si="8"/>
        <v>426954.98704090435</v>
      </c>
      <c r="AE31" s="112">
        <f t="shared" si="8"/>
        <v>403994.0867817225</v>
      </c>
      <c r="AF31" s="112">
        <f t="shared" si="8"/>
        <v>381136.46851735696</v>
      </c>
      <c r="AG31" s="112">
        <f t="shared" si="8"/>
        <v>389884.1978877041</v>
      </c>
      <c r="AH31" s="112">
        <f aca="true" t="shared" si="9" ref="AH31:BB31">AH16+AH21+AH26</f>
        <v>398840.63184545824</v>
      </c>
      <c r="AI31" s="112">
        <f t="shared" si="9"/>
        <v>408010.95698236744</v>
      </c>
      <c r="AJ31" s="112">
        <f t="shared" si="9"/>
        <v>417400.49399701477</v>
      </c>
      <c r="AK31" s="112">
        <f t="shared" si="9"/>
        <v>427014.7012882051</v>
      </c>
      <c r="AL31" s="112">
        <f t="shared" si="9"/>
        <v>603474.1051411156</v>
      </c>
      <c r="AM31" s="112">
        <f t="shared" si="9"/>
        <v>555138.0046351595</v>
      </c>
      <c r="AN31" s="112">
        <f t="shared" si="9"/>
        <v>450590.68856953725</v>
      </c>
      <c r="AO31" s="112">
        <f t="shared" si="9"/>
        <v>458754.0117033019</v>
      </c>
      <c r="AP31" s="112">
        <f t="shared" si="9"/>
        <v>467074.8962542036</v>
      </c>
      <c r="AQ31" s="112">
        <f t="shared" si="9"/>
        <v>475556.5834327525</v>
      </c>
      <c r="AR31" s="112">
        <f t="shared" si="9"/>
        <v>484202.3850123482</v>
      </c>
      <c r="AS31" s="112">
        <f t="shared" si="9"/>
        <v>493015.6849363403</v>
      </c>
      <c r="AT31" s="112">
        <f t="shared" si="9"/>
        <v>501999.9409629125</v>
      </c>
      <c r="AU31" s="112">
        <f t="shared" si="9"/>
        <v>679908.6863486965</v>
      </c>
      <c r="AV31" s="112">
        <f t="shared" si="9"/>
        <v>647058.0315720508</v>
      </c>
      <c r="AW31" s="112">
        <f t="shared" si="9"/>
        <v>635482.9160969584</v>
      </c>
      <c r="AX31" s="112">
        <f t="shared" si="9"/>
        <v>619670.2093126083</v>
      </c>
      <c r="AY31" s="112">
        <f t="shared" si="9"/>
        <v>627561.5271920399</v>
      </c>
      <c r="AZ31" s="112">
        <f t="shared" si="9"/>
        <v>635609.2547475258</v>
      </c>
      <c r="BA31" s="112">
        <f t="shared" si="9"/>
        <v>643817.1459016798</v>
      </c>
      <c r="BB31" s="112">
        <f t="shared" si="9"/>
        <v>652189.0517685878</v>
      </c>
      <c r="BC31" s="112">
        <f>BC16+BC21+BC26</f>
        <v>660728.9232777347</v>
      </c>
    </row>
    <row r="32" spans="1:55" ht="12.75">
      <c r="A32" s="116" t="s">
        <v>274</v>
      </c>
      <c r="B32" s="112">
        <f aca="true" t="shared" si="10" ref="B32:AG32">B17+B22+B27</f>
        <v>337500</v>
      </c>
      <c r="C32" s="112">
        <f t="shared" si="10"/>
        <v>225112.5</v>
      </c>
      <c r="D32" s="112">
        <f t="shared" si="10"/>
        <v>0</v>
      </c>
      <c r="E32" s="112">
        <f t="shared" si="10"/>
        <v>450000</v>
      </c>
      <c r="F32" s="112">
        <f t="shared" si="10"/>
        <v>337500</v>
      </c>
      <c r="G32" s="112">
        <f t="shared" si="10"/>
        <v>281250</v>
      </c>
      <c r="H32" s="112">
        <f t="shared" si="10"/>
        <v>225000</v>
      </c>
      <c r="I32" s="112">
        <f t="shared" si="10"/>
        <v>234000</v>
      </c>
      <c r="J32" s="112">
        <f t="shared" si="10"/>
        <v>243360</v>
      </c>
      <c r="K32" s="112">
        <f t="shared" si="10"/>
        <v>253094.4</v>
      </c>
      <c r="L32" s="112">
        <f t="shared" si="10"/>
        <v>263218.176</v>
      </c>
      <c r="M32" s="112">
        <f t="shared" si="10"/>
        <v>273746.90304</v>
      </c>
      <c r="N32" s="112">
        <f t="shared" si="10"/>
        <v>283328.04464639997</v>
      </c>
      <c r="O32" s="112">
        <f t="shared" si="10"/>
        <v>293244.52620902396</v>
      </c>
      <c r="P32" s="112">
        <f t="shared" si="10"/>
        <v>303508.0846263398</v>
      </c>
      <c r="Q32" s="112">
        <f t="shared" si="10"/>
        <v>314130.86758826167</v>
      </c>
      <c r="R32" s="112">
        <f t="shared" si="10"/>
        <v>325125.4479538508</v>
      </c>
      <c r="S32" s="112">
        <f t="shared" si="10"/>
        <v>336504.83863223554</v>
      </c>
      <c r="T32" s="112">
        <f t="shared" si="10"/>
        <v>348282.50798436376</v>
      </c>
      <c r="U32" s="112">
        <f t="shared" si="10"/>
        <v>360472.3957638165</v>
      </c>
      <c r="V32" s="112">
        <f t="shared" si="10"/>
        <v>373088.92961555003</v>
      </c>
      <c r="W32" s="112">
        <f t="shared" si="10"/>
        <v>386147.04215209425</v>
      </c>
      <c r="X32" s="112">
        <f t="shared" si="10"/>
        <v>399662.1886274175</v>
      </c>
      <c r="Y32" s="112">
        <f t="shared" si="10"/>
        <v>413650.36522937706</v>
      </c>
      <c r="Z32" s="112">
        <f t="shared" si="10"/>
        <v>426059.8761862584</v>
      </c>
      <c r="AA32" s="112">
        <f t="shared" si="10"/>
        <v>438841.67247184616</v>
      </c>
      <c r="AB32" s="112">
        <f t="shared" si="10"/>
        <v>452006.92264600156</v>
      </c>
      <c r="AC32" s="112">
        <f t="shared" si="10"/>
        <v>803067.1303253816</v>
      </c>
      <c r="AD32" s="112">
        <f t="shared" si="10"/>
        <v>732659.1442351431</v>
      </c>
      <c r="AE32" s="112">
        <f t="shared" si="10"/>
        <v>704857.6685621974</v>
      </c>
      <c r="AF32" s="112">
        <f t="shared" si="10"/>
        <v>677487.7736190634</v>
      </c>
      <c r="AG32" s="112">
        <f t="shared" si="10"/>
        <v>699499.9068276354</v>
      </c>
      <c r="AH32" s="112">
        <f aca="true" t="shared" si="11" ref="AH32:BB32">AH17+AH22+AH27</f>
        <v>722239.9040324644</v>
      </c>
      <c r="AI32" s="112">
        <f t="shared" si="11"/>
        <v>745732.3011534384</v>
      </c>
      <c r="AJ32" s="112">
        <f t="shared" si="11"/>
        <v>770002.4781880415</v>
      </c>
      <c r="AK32" s="112">
        <f t="shared" si="11"/>
        <v>795076.6888536827</v>
      </c>
      <c r="AL32" s="112">
        <f t="shared" si="11"/>
        <v>1070131.7078478248</v>
      </c>
      <c r="AM32" s="112">
        <f t="shared" si="11"/>
        <v>1008391.2108788682</v>
      </c>
      <c r="AN32" s="112">
        <f t="shared" si="11"/>
        <v>862745.0907224074</v>
      </c>
      <c r="AO32" s="112">
        <f t="shared" si="11"/>
        <v>886590.0286251651</v>
      </c>
      <c r="AP32" s="112">
        <f t="shared" si="11"/>
        <v>911110.7608477062</v>
      </c>
      <c r="AQ32" s="112">
        <f t="shared" si="11"/>
        <v>936326.9707285527</v>
      </c>
      <c r="AR32" s="112">
        <f t="shared" si="11"/>
        <v>962258.9312865082</v>
      </c>
      <c r="AS32" s="112">
        <f t="shared" si="11"/>
        <v>988927.5233785536</v>
      </c>
      <c r="AT32" s="112">
        <f t="shared" si="11"/>
        <v>1016354.254431246</v>
      </c>
      <c r="AU32" s="112">
        <f t="shared" si="11"/>
        <v>1297686.2777641437</v>
      </c>
      <c r="AV32" s="112">
        <f t="shared" si="11"/>
        <v>1263415.1625243877</v>
      </c>
      <c r="AW32" s="112">
        <f t="shared" si="11"/>
        <v>1261611.289252203</v>
      </c>
      <c r="AX32" s="112">
        <f t="shared" si="11"/>
        <v>1247209.5013731658</v>
      </c>
      <c r="AY32" s="112">
        <f t="shared" si="11"/>
        <v>1269869.3695296915</v>
      </c>
      <c r="AZ32" s="112">
        <f t="shared" si="11"/>
        <v>1293099.438312066</v>
      </c>
      <c r="BA32" s="112">
        <f t="shared" si="11"/>
        <v>1316917.2365348767</v>
      </c>
      <c r="BB32" s="112">
        <f t="shared" si="11"/>
        <v>1341340.883855106</v>
      </c>
      <c r="BC32" s="112">
        <f>BC17+BC22+BC27</f>
        <v>1366389.1115771844</v>
      </c>
    </row>
    <row r="33" ht="12.75">
      <c r="A33" s="116"/>
    </row>
    <row r="34" ht="12.75">
      <c r="A34" s="63" t="s">
        <v>282</v>
      </c>
    </row>
    <row r="35" spans="1:55" ht="12.75">
      <c r="A35" s="116" t="s">
        <v>272</v>
      </c>
      <c r="B35" s="112">
        <f>B30</f>
        <v>112500</v>
      </c>
      <c r="C35" s="112">
        <f>B35+C30</f>
        <v>187537.5</v>
      </c>
      <c r="D35">
        <v>0</v>
      </c>
      <c r="E35" s="112">
        <f>C35+E30</f>
        <v>337537.5</v>
      </c>
      <c r="F35" s="112">
        <f>E35+F30</f>
        <v>450037.5</v>
      </c>
      <c r="G35" s="112">
        <f>F35+G30</f>
        <v>543787.5</v>
      </c>
      <c r="H35" s="112">
        <f>G35+H30</f>
        <v>618787.5</v>
      </c>
      <c r="I35" s="112">
        <f aca="true" t="shared" si="12" ref="I35:BB35">H35+I30</f>
        <v>695287.5</v>
      </c>
      <c r="J35" s="112">
        <f t="shared" si="12"/>
        <v>773317.5</v>
      </c>
      <c r="K35" s="112">
        <f t="shared" si="12"/>
        <v>852908.1</v>
      </c>
      <c r="L35" s="112">
        <f t="shared" si="12"/>
        <v>934090.512</v>
      </c>
      <c r="M35" s="112">
        <f t="shared" si="12"/>
        <v>1016896.57224</v>
      </c>
      <c r="N35" s="112">
        <f t="shared" si="12"/>
        <v>1100944.7233836</v>
      </c>
      <c r="O35" s="112">
        <f t="shared" si="12"/>
        <v>1186253.5967943538</v>
      </c>
      <c r="P35" s="112">
        <f t="shared" si="12"/>
        <v>1272842.103306269</v>
      </c>
      <c r="Q35" s="112">
        <f t="shared" si="12"/>
        <v>1360729.4374158632</v>
      </c>
      <c r="R35" s="112">
        <f t="shared" si="12"/>
        <v>1449935.0815371012</v>
      </c>
      <c r="S35" s="112">
        <f t="shared" si="12"/>
        <v>1540478.8103201576</v>
      </c>
      <c r="T35" s="112">
        <f t="shared" si="12"/>
        <v>1632380.6950349598</v>
      </c>
      <c r="U35" s="112">
        <f t="shared" si="12"/>
        <v>1725661.1080204842</v>
      </c>
      <c r="V35" s="112">
        <f t="shared" si="12"/>
        <v>1820340.7272007915</v>
      </c>
      <c r="W35" s="112">
        <f t="shared" si="12"/>
        <v>1916440.5406688033</v>
      </c>
      <c r="X35" s="112">
        <f t="shared" si="12"/>
        <v>2013981.8513388352</v>
      </c>
      <c r="Y35" s="112">
        <f t="shared" si="12"/>
        <v>2112986.2816689177</v>
      </c>
      <c r="Z35" s="112">
        <f t="shared" si="12"/>
        <v>2212980.756302301</v>
      </c>
      <c r="AA35" s="112">
        <f t="shared" si="12"/>
        <v>2313975.175682018</v>
      </c>
      <c r="AB35" s="112">
        <f t="shared" si="12"/>
        <v>2415979.5392555324</v>
      </c>
      <c r="AC35" s="112">
        <f t="shared" si="12"/>
        <v>2631503.9464647816</v>
      </c>
      <c r="AD35" s="112">
        <f t="shared" si="12"/>
        <v>2819933.5977461236</v>
      </c>
      <c r="AE35" s="112">
        <f t="shared" si="12"/>
        <v>2995341.295540279</v>
      </c>
      <c r="AF35" s="112">
        <f t="shared" si="12"/>
        <v>3157737.4453123757</v>
      </c>
      <c r="AG35" s="112">
        <f t="shared" si="12"/>
        <v>3322320.0565821934</v>
      </c>
      <c r="AH35" s="112">
        <f t="shared" si="12"/>
        <v>3489122.2439647093</v>
      </c>
      <c r="AI35" s="112">
        <f t="shared" si="12"/>
        <v>3658177.6782210506</v>
      </c>
      <c r="AJ35" s="112">
        <f t="shared" si="12"/>
        <v>3829520.5963199553</v>
      </c>
      <c r="AK35" s="112">
        <f t="shared" si="12"/>
        <v>4003185.811689849</v>
      </c>
      <c r="AL35" s="112">
        <f t="shared" si="12"/>
        <v>4262715.398588392</v>
      </c>
      <c r="AM35" s="112">
        <f t="shared" si="12"/>
        <v>4495654.244555005</v>
      </c>
      <c r="AN35" s="112">
        <f t="shared" si="12"/>
        <v>4673838.085677031</v>
      </c>
      <c r="AO35" s="112">
        <f t="shared" si="12"/>
        <v>4853562.2598035075</v>
      </c>
      <c r="AP35" s="112">
        <f t="shared" si="12"/>
        <v>5034844.209806438</v>
      </c>
      <c r="AQ35" s="112">
        <f t="shared" si="12"/>
        <v>5217701.611890292</v>
      </c>
      <c r="AR35" s="112">
        <f t="shared" si="12"/>
        <v>5402152.378950438</v>
      </c>
      <c r="AS35" s="112">
        <f t="shared" si="12"/>
        <v>5588214.663981247</v>
      </c>
      <c r="AT35" s="112">
        <f t="shared" si="12"/>
        <v>5775906.8635346005</v>
      </c>
      <c r="AU35" s="112">
        <f t="shared" si="12"/>
        <v>6049622.621229573</v>
      </c>
      <c r="AV35" s="112">
        <f t="shared" si="12"/>
        <v>6303912.081314031</v>
      </c>
      <c r="AW35" s="112">
        <f t="shared" si="12"/>
        <v>6549341.267278936</v>
      </c>
      <c r="AX35" s="112">
        <f t="shared" si="12"/>
        <v>6784966.111471317</v>
      </c>
      <c r="AY35" s="112">
        <f t="shared" si="12"/>
        <v>7022184.664223447</v>
      </c>
      <c r="AZ35" s="112">
        <f t="shared" si="12"/>
        <v>7261021.300120926</v>
      </c>
      <c r="BA35" s="112">
        <f t="shared" si="12"/>
        <v>7501500.806245207</v>
      </c>
      <c r="BB35" s="112">
        <f t="shared" si="12"/>
        <v>7743648.389673556</v>
      </c>
      <c r="BC35" s="112">
        <f>BB35+BC30</f>
        <v>7987489.685121516</v>
      </c>
    </row>
    <row r="36" spans="1:55" ht="12.75">
      <c r="A36" s="116" t="s">
        <v>273</v>
      </c>
      <c r="B36" s="112">
        <f>B31</f>
        <v>225000</v>
      </c>
      <c r="C36" s="112">
        <f>B36+C31</f>
        <v>375075</v>
      </c>
      <c r="D36">
        <v>0</v>
      </c>
      <c r="E36" s="112">
        <f>C36+E31</f>
        <v>675075</v>
      </c>
      <c r="F36" s="112">
        <f aca="true" t="shared" si="13" ref="F36:H37">E36+F31</f>
        <v>900075</v>
      </c>
      <c r="G36" s="112">
        <f t="shared" si="13"/>
        <v>1087575</v>
      </c>
      <c r="H36" s="112">
        <f t="shared" si="13"/>
        <v>1237575</v>
      </c>
      <c r="I36" s="112">
        <f aca="true" t="shared" si="14" ref="I36:BB36">H36+I31</f>
        <v>1392075</v>
      </c>
      <c r="J36" s="112">
        <f t="shared" si="14"/>
        <v>1551210</v>
      </c>
      <c r="K36" s="112">
        <f t="shared" si="14"/>
        <v>1715119.05</v>
      </c>
      <c r="L36" s="112">
        <f t="shared" si="14"/>
        <v>1883945.3715000001</v>
      </c>
      <c r="M36" s="112">
        <f t="shared" si="14"/>
        <v>2057836.482645</v>
      </c>
      <c r="N36" s="112">
        <f t="shared" si="14"/>
        <v>2236074.8715686253</v>
      </c>
      <c r="O36" s="112">
        <f t="shared" si="14"/>
        <v>2418769.220215341</v>
      </c>
      <c r="P36" s="112">
        <f t="shared" si="14"/>
        <v>2606030.927578225</v>
      </c>
      <c r="Q36" s="112">
        <f t="shared" si="14"/>
        <v>2797974.17762518</v>
      </c>
      <c r="R36" s="112">
        <f t="shared" si="14"/>
        <v>2994716.00892331</v>
      </c>
      <c r="S36" s="112">
        <f t="shared" si="14"/>
        <v>3196376.3860038924</v>
      </c>
      <c r="T36" s="112">
        <f t="shared" si="14"/>
        <v>3403078.2725114897</v>
      </c>
      <c r="U36" s="112">
        <f t="shared" si="14"/>
        <v>3614947.7061817767</v>
      </c>
      <c r="V36" s="112">
        <f t="shared" si="14"/>
        <v>3832113.875693821</v>
      </c>
      <c r="W36" s="112">
        <f t="shared" si="14"/>
        <v>4054709.1994436663</v>
      </c>
      <c r="X36" s="112">
        <f t="shared" si="14"/>
        <v>4282869.406287258</v>
      </c>
      <c r="Y36" s="112">
        <f t="shared" si="14"/>
        <v>4516733.618301939</v>
      </c>
      <c r="Z36" s="112">
        <f t="shared" si="14"/>
        <v>4755275.114556914</v>
      </c>
      <c r="AA36" s="112">
        <f t="shared" si="14"/>
        <v>4998587.440736989</v>
      </c>
      <c r="AB36" s="112">
        <f t="shared" si="14"/>
        <v>5246766.013440665</v>
      </c>
      <c r="AC36" s="112">
        <f t="shared" si="14"/>
        <v>5724908.157598414</v>
      </c>
      <c r="AD36" s="112">
        <f t="shared" si="14"/>
        <v>6151863.144639319</v>
      </c>
      <c r="AE36" s="112">
        <f t="shared" si="14"/>
        <v>6555857.231421041</v>
      </c>
      <c r="AF36" s="112">
        <f t="shared" si="14"/>
        <v>6936993.699938398</v>
      </c>
      <c r="AG36" s="112">
        <f t="shared" si="14"/>
        <v>7326877.897826102</v>
      </c>
      <c r="AH36" s="112">
        <f t="shared" si="14"/>
        <v>7725718.52967156</v>
      </c>
      <c r="AI36" s="112">
        <f t="shared" si="14"/>
        <v>8133729.486653928</v>
      </c>
      <c r="AJ36" s="112">
        <f t="shared" si="14"/>
        <v>8551129.980650943</v>
      </c>
      <c r="AK36" s="112">
        <f t="shared" si="14"/>
        <v>8978144.681939147</v>
      </c>
      <c r="AL36" s="112">
        <f t="shared" si="14"/>
        <v>9581618.787080264</v>
      </c>
      <c r="AM36" s="112">
        <f t="shared" si="14"/>
        <v>10136756.791715423</v>
      </c>
      <c r="AN36" s="112">
        <f t="shared" si="14"/>
        <v>10587347.48028496</v>
      </c>
      <c r="AO36" s="112">
        <f t="shared" si="14"/>
        <v>11046101.49198826</v>
      </c>
      <c r="AP36" s="112">
        <f t="shared" si="14"/>
        <v>11513176.388242465</v>
      </c>
      <c r="AQ36" s="112">
        <f t="shared" si="14"/>
        <v>11988732.971675217</v>
      </c>
      <c r="AR36" s="112">
        <f t="shared" si="14"/>
        <v>12472935.356687564</v>
      </c>
      <c r="AS36" s="112">
        <f t="shared" si="14"/>
        <v>12965951.041623905</v>
      </c>
      <c r="AT36" s="112">
        <f t="shared" si="14"/>
        <v>13467950.982586818</v>
      </c>
      <c r="AU36" s="112">
        <f t="shared" si="14"/>
        <v>14147859.668935515</v>
      </c>
      <c r="AV36" s="112">
        <f t="shared" si="14"/>
        <v>14794917.700507566</v>
      </c>
      <c r="AW36" s="112">
        <f t="shared" si="14"/>
        <v>15430400.616604526</v>
      </c>
      <c r="AX36" s="112">
        <f t="shared" si="14"/>
        <v>16050070.825917134</v>
      </c>
      <c r="AY36" s="112">
        <f t="shared" si="14"/>
        <v>16677632.353109173</v>
      </c>
      <c r="AZ36" s="112">
        <f t="shared" si="14"/>
        <v>17313241.6078567</v>
      </c>
      <c r="BA36" s="112">
        <f t="shared" si="14"/>
        <v>17957058.75375838</v>
      </c>
      <c r="BB36" s="112">
        <f t="shared" si="14"/>
        <v>18609247.805526964</v>
      </c>
      <c r="BC36" s="112">
        <f>BB36+BC31</f>
        <v>19269976.7288047</v>
      </c>
    </row>
    <row r="37" spans="1:55" ht="12.75">
      <c r="A37" s="116" t="s">
        <v>274</v>
      </c>
      <c r="B37" s="112">
        <f>B32</f>
        <v>337500</v>
      </c>
      <c r="C37" s="112">
        <f>B37+C32</f>
        <v>562612.5</v>
      </c>
      <c r="D37">
        <v>0</v>
      </c>
      <c r="E37" s="112">
        <f>C37+E32</f>
        <v>1012612.5</v>
      </c>
      <c r="F37" s="112">
        <f t="shared" si="13"/>
        <v>1350112.5</v>
      </c>
      <c r="G37" s="112">
        <f t="shared" si="13"/>
        <v>1631362.5</v>
      </c>
      <c r="H37" s="112">
        <f t="shared" si="13"/>
        <v>1856362.5</v>
      </c>
      <c r="I37" s="112">
        <f aca="true" t="shared" si="15" ref="I37:BB37">H37+I32</f>
        <v>2090362.5</v>
      </c>
      <c r="J37" s="112">
        <f t="shared" si="15"/>
        <v>2333722.5</v>
      </c>
      <c r="K37" s="112">
        <f t="shared" si="15"/>
        <v>2586816.9</v>
      </c>
      <c r="L37" s="112">
        <f t="shared" si="15"/>
        <v>2850035.076</v>
      </c>
      <c r="M37" s="112">
        <f t="shared" si="15"/>
        <v>3123781.9790399997</v>
      </c>
      <c r="N37" s="112">
        <f t="shared" si="15"/>
        <v>3407110.0236863997</v>
      </c>
      <c r="O37" s="112">
        <f t="shared" si="15"/>
        <v>3700354.5498954235</v>
      </c>
      <c r="P37" s="112">
        <f t="shared" si="15"/>
        <v>4003862.6345217633</v>
      </c>
      <c r="Q37" s="112">
        <f t="shared" si="15"/>
        <v>4317993.502110025</v>
      </c>
      <c r="R37" s="112">
        <f t="shared" si="15"/>
        <v>4643118.950063876</v>
      </c>
      <c r="S37" s="112">
        <f t="shared" si="15"/>
        <v>4979623.788696111</v>
      </c>
      <c r="T37" s="112">
        <f t="shared" si="15"/>
        <v>5327906.296680475</v>
      </c>
      <c r="U37" s="112">
        <f t="shared" si="15"/>
        <v>5688378.692444291</v>
      </c>
      <c r="V37" s="112">
        <f t="shared" si="15"/>
        <v>6061467.622059841</v>
      </c>
      <c r="W37" s="112">
        <f t="shared" si="15"/>
        <v>6447614.664211935</v>
      </c>
      <c r="X37" s="112">
        <f t="shared" si="15"/>
        <v>6847276.852839353</v>
      </c>
      <c r="Y37" s="112">
        <f t="shared" si="15"/>
        <v>7260927.21806873</v>
      </c>
      <c r="Z37" s="112">
        <f t="shared" si="15"/>
        <v>7686987.094254988</v>
      </c>
      <c r="AA37" s="112">
        <f t="shared" si="15"/>
        <v>8125828.766726835</v>
      </c>
      <c r="AB37" s="112">
        <f t="shared" si="15"/>
        <v>8577835.689372836</v>
      </c>
      <c r="AC37" s="112">
        <f t="shared" si="15"/>
        <v>9380902.819698218</v>
      </c>
      <c r="AD37" s="112">
        <f t="shared" si="15"/>
        <v>10113561.963933362</v>
      </c>
      <c r="AE37" s="112">
        <f t="shared" si="15"/>
        <v>10818419.63249556</v>
      </c>
      <c r="AF37" s="112">
        <f t="shared" si="15"/>
        <v>11495907.406114623</v>
      </c>
      <c r="AG37" s="112">
        <f t="shared" si="15"/>
        <v>12195407.312942259</v>
      </c>
      <c r="AH37" s="112">
        <f t="shared" si="15"/>
        <v>12917647.216974724</v>
      </c>
      <c r="AI37" s="112">
        <f t="shared" si="15"/>
        <v>13663379.518128162</v>
      </c>
      <c r="AJ37" s="112">
        <f t="shared" si="15"/>
        <v>14433381.996316204</v>
      </c>
      <c r="AK37" s="112">
        <f t="shared" si="15"/>
        <v>15228458.685169887</v>
      </c>
      <c r="AL37" s="112">
        <f t="shared" si="15"/>
        <v>16298590.393017711</v>
      </c>
      <c r="AM37" s="112">
        <f t="shared" si="15"/>
        <v>17306981.60389658</v>
      </c>
      <c r="AN37" s="112">
        <f t="shared" si="15"/>
        <v>18169726.69461899</v>
      </c>
      <c r="AO37" s="112">
        <f t="shared" si="15"/>
        <v>19056316.723244153</v>
      </c>
      <c r="AP37" s="112">
        <f t="shared" si="15"/>
        <v>19967427.48409186</v>
      </c>
      <c r="AQ37" s="112">
        <f t="shared" si="15"/>
        <v>20903754.454820413</v>
      </c>
      <c r="AR37" s="112">
        <f t="shared" si="15"/>
        <v>21866013.386106923</v>
      </c>
      <c r="AS37" s="112">
        <f t="shared" si="15"/>
        <v>22854940.909485478</v>
      </c>
      <c r="AT37" s="112">
        <f t="shared" si="15"/>
        <v>23871295.163916726</v>
      </c>
      <c r="AU37" s="112">
        <f t="shared" si="15"/>
        <v>25168981.44168087</v>
      </c>
      <c r="AV37" s="112">
        <f t="shared" si="15"/>
        <v>26432396.60420526</v>
      </c>
      <c r="AW37" s="112">
        <f t="shared" si="15"/>
        <v>27694007.89345746</v>
      </c>
      <c r="AX37" s="112">
        <f t="shared" si="15"/>
        <v>28941217.394830626</v>
      </c>
      <c r="AY37" s="112">
        <f t="shared" si="15"/>
        <v>30211086.764360316</v>
      </c>
      <c r="AZ37" s="112">
        <f t="shared" si="15"/>
        <v>31504186.20267238</v>
      </c>
      <c r="BA37" s="112">
        <f t="shared" si="15"/>
        <v>32821103.439207256</v>
      </c>
      <c r="BB37" s="112">
        <f t="shared" si="15"/>
        <v>34162444.32306236</v>
      </c>
      <c r="BC37" s="112">
        <f>BB37+BC32</f>
        <v>35528833.43463954</v>
      </c>
    </row>
    <row r="38" ht="12.75">
      <c r="A38" s="116"/>
    </row>
    <row r="39" ht="12.75">
      <c r="A39" s="116"/>
    </row>
    <row r="40" spans="1:32" ht="15.75">
      <c r="A40" s="11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</row>
    <row r="41" spans="1:30" ht="12.7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</row>
    <row r="42" spans="6:8" ht="12.75">
      <c r="F42" s="114"/>
      <c r="G42" s="114"/>
      <c r="H42" s="114"/>
    </row>
    <row r="43" spans="1:8" ht="12.75">
      <c r="A43" s="21"/>
      <c r="F43" s="112"/>
      <c r="G43" s="112"/>
      <c r="H43" s="112"/>
    </row>
    <row r="44" spans="1:8" ht="12.75">
      <c r="A44" s="21"/>
      <c r="F44" s="112"/>
      <c r="G44" s="112"/>
      <c r="H44" s="112"/>
    </row>
    <row r="46" spans="2:6" ht="12.75">
      <c r="B46" s="116"/>
      <c r="F46" s="114"/>
    </row>
    <row r="47" spans="2:6" ht="12.75">
      <c r="B47" s="116"/>
      <c r="F47" s="114"/>
    </row>
    <row r="48" spans="1:6" ht="12.75">
      <c r="A48" s="59"/>
      <c r="B48" s="116"/>
      <c r="F48" s="114"/>
    </row>
    <row r="52" ht="12.75">
      <c r="F52" s="114"/>
    </row>
  </sheetData>
  <printOptions/>
  <pageMargins left="0.17" right="0.2" top="0.6" bottom="0.44" header="0.25" footer="0.17"/>
  <pageSetup fitToWidth="4" fitToHeight="1" horizontalDpi="1200" verticalDpi="1200" orientation="landscape" scale="96" r:id="rId3"/>
  <headerFooter alignWithMargins="0">
    <oddHeader>&amp;C&amp;"Arial,Bold"&amp;14Volume Projections</oddHeader>
    <oddFooter>&amp;L&amp;F&amp;A&amp;R     &amp;P  - 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154"/>
  <sheetViews>
    <sheetView view="pageBreakPreview" zoomScale="75" zoomScaleNormal="75" zoomScaleSheetLayoutView="75" workbookViewId="0" topLeftCell="A1">
      <selection activeCell="A16" sqref="A10:IV16"/>
    </sheetView>
  </sheetViews>
  <sheetFormatPr defaultColWidth="9.140625" defaultRowHeight="12.75"/>
  <cols>
    <col min="1" max="1" width="2.57421875" style="0" customWidth="1"/>
    <col min="2" max="2" width="52.00390625" style="0" customWidth="1"/>
    <col min="3" max="3" width="10.8515625" style="0" customWidth="1"/>
    <col min="4" max="4" width="7.421875" style="0" customWidth="1"/>
    <col min="5" max="5" width="3.7109375" style="0" hidden="1" customWidth="1"/>
    <col min="6" max="6" width="0.71875" style="19" customWidth="1"/>
    <col min="7" max="8" width="14.28125" style="0" customWidth="1"/>
    <col min="9" max="11" width="14.28125" style="0" bestFit="1" customWidth="1"/>
    <col min="12" max="12" width="14.28125" style="0" customWidth="1"/>
    <col min="13" max="13" width="16.00390625" style="149" customWidth="1"/>
    <col min="14" max="14" width="16.57421875" style="0" customWidth="1"/>
    <col min="15" max="18" width="14.28125" style="0" customWidth="1"/>
    <col min="19" max="20" width="14.28125" style="0" bestFit="1" customWidth="1"/>
    <col min="21" max="30" width="14.28125" style="0" customWidth="1"/>
    <col min="31" max="50" width="14.28125" style="0" bestFit="1" customWidth="1"/>
    <col min="51" max="66" width="15.421875" style="0" bestFit="1" customWidth="1"/>
  </cols>
  <sheetData>
    <row r="1" spans="3:243" ht="12.75">
      <c r="C1" s="123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</row>
    <row r="2" spans="1:243" ht="15.75">
      <c r="A2" s="142" t="s">
        <v>266</v>
      </c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</row>
    <row r="3" spans="2:243" ht="15" hidden="1">
      <c r="B3" s="143"/>
      <c r="F3"/>
      <c r="G3" s="20"/>
      <c r="H3" s="20"/>
      <c r="I3" s="20"/>
      <c r="J3" s="20"/>
      <c r="K3" s="20"/>
      <c r="L3" s="20"/>
      <c r="M3" s="150">
        <f>M10</f>
        <v>0</v>
      </c>
      <c r="N3" s="109">
        <f>N10</f>
        <v>0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</row>
    <row r="4" spans="2:66" s="128" customFormat="1" ht="12.75">
      <c r="B4" s="219" t="s">
        <v>320</v>
      </c>
      <c r="D4" s="225">
        <v>0.5</v>
      </c>
      <c r="G4" s="181"/>
      <c r="H4" s="181"/>
      <c r="I4" s="181"/>
      <c r="J4" s="181"/>
      <c r="K4" s="181"/>
      <c r="L4" s="181"/>
      <c r="M4" s="182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</row>
    <row r="5" spans="6:243" ht="12.75">
      <c r="F5"/>
      <c r="G5" s="20" t="s">
        <v>109</v>
      </c>
      <c r="H5" s="20"/>
      <c r="I5" s="20"/>
      <c r="J5" s="20"/>
      <c r="K5" s="20"/>
      <c r="L5" s="20"/>
      <c r="M5" s="131"/>
      <c r="N5" s="20"/>
      <c r="O5" s="20"/>
      <c r="P5" s="20"/>
      <c r="Q5" s="20"/>
      <c r="R5" s="20"/>
      <c r="S5" s="20" t="s">
        <v>110</v>
      </c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 t="s">
        <v>111</v>
      </c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 t="s">
        <v>112</v>
      </c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 t="s">
        <v>113</v>
      </c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3:243" ht="12.75">
      <c r="C6" s="39" t="s">
        <v>71</v>
      </c>
      <c r="F6"/>
      <c r="G6" s="103">
        <v>1</v>
      </c>
      <c r="H6" s="103">
        <v>2</v>
      </c>
      <c r="I6" s="103">
        <v>3</v>
      </c>
      <c r="J6" s="103">
        <v>4</v>
      </c>
      <c r="K6" s="103">
        <v>5</v>
      </c>
      <c r="L6" s="103">
        <v>6</v>
      </c>
      <c r="M6" s="151">
        <v>7</v>
      </c>
      <c r="N6" s="132">
        <v>8</v>
      </c>
      <c r="O6" s="132">
        <v>9</v>
      </c>
      <c r="P6" s="103">
        <v>10</v>
      </c>
      <c r="Q6" s="103">
        <v>11</v>
      </c>
      <c r="R6" s="103">
        <v>12</v>
      </c>
      <c r="S6" s="103">
        <v>1</v>
      </c>
      <c r="T6" s="103">
        <v>2</v>
      </c>
      <c r="U6" s="103">
        <v>3</v>
      </c>
      <c r="V6" s="103">
        <v>4</v>
      </c>
      <c r="W6" s="103">
        <v>5</v>
      </c>
      <c r="X6" s="103">
        <v>6</v>
      </c>
      <c r="Y6" s="103">
        <v>7</v>
      </c>
      <c r="Z6" s="103">
        <v>8</v>
      </c>
      <c r="AA6" s="103">
        <v>9</v>
      </c>
      <c r="AB6" s="103">
        <v>10</v>
      </c>
      <c r="AC6" s="103">
        <v>11</v>
      </c>
      <c r="AD6" s="103">
        <v>12</v>
      </c>
      <c r="AE6" s="103">
        <v>1</v>
      </c>
      <c r="AF6" s="103">
        <v>2</v>
      </c>
      <c r="AG6" s="103">
        <v>3</v>
      </c>
      <c r="AH6" s="103">
        <v>4</v>
      </c>
      <c r="AI6" s="103">
        <v>5</v>
      </c>
      <c r="AJ6" s="103">
        <v>6</v>
      </c>
      <c r="AK6" s="103">
        <v>7</v>
      </c>
      <c r="AL6" s="103">
        <v>8</v>
      </c>
      <c r="AM6" s="103">
        <v>9</v>
      </c>
      <c r="AN6" s="103">
        <v>10</v>
      </c>
      <c r="AO6" s="103">
        <v>11</v>
      </c>
      <c r="AP6" s="103">
        <v>12</v>
      </c>
      <c r="AQ6" s="103">
        <v>1</v>
      </c>
      <c r="AR6" s="103">
        <v>2</v>
      </c>
      <c r="AS6" s="103">
        <v>3</v>
      </c>
      <c r="AT6" s="103">
        <v>4</v>
      </c>
      <c r="AU6" s="103">
        <v>5</v>
      </c>
      <c r="AV6" s="103">
        <v>6</v>
      </c>
      <c r="AW6" s="103">
        <v>7</v>
      </c>
      <c r="AX6" s="103">
        <v>8</v>
      </c>
      <c r="AY6" s="103">
        <v>9</v>
      </c>
      <c r="AZ6" s="103">
        <v>10</v>
      </c>
      <c r="BA6" s="103">
        <v>11</v>
      </c>
      <c r="BB6" s="103">
        <v>12</v>
      </c>
      <c r="BC6" s="103">
        <v>1</v>
      </c>
      <c r="BD6" s="103">
        <v>2</v>
      </c>
      <c r="BE6" s="103">
        <v>3</v>
      </c>
      <c r="BF6" s="103">
        <v>4</v>
      </c>
      <c r="BG6" s="103">
        <v>5</v>
      </c>
      <c r="BH6" s="103">
        <v>6</v>
      </c>
      <c r="BI6" s="103">
        <v>7</v>
      </c>
      <c r="BJ6" s="103">
        <v>8</v>
      </c>
      <c r="BK6" s="103">
        <v>9</v>
      </c>
      <c r="BL6" s="103">
        <v>10</v>
      </c>
      <c r="BM6" s="103">
        <v>11</v>
      </c>
      <c r="BN6" s="103">
        <v>12</v>
      </c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</row>
    <row r="7" spans="1:243" ht="15.75">
      <c r="A7" s="118" t="s">
        <v>304</v>
      </c>
      <c r="B7" s="35"/>
      <c r="F7"/>
      <c r="G7" s="20"/>
      <c r="H7" s="20"/>
      <c r="I7" s="20"/>
      <c r="J7" s="47"/>
      <c r="M7" s="228"/>
      <c r="N7" s="228"/>
      <c r="O7" s="131"/>
      <c r="P7" s="20"/>
      <c r="Q7" s="20"/>
      <c r="R7" s="20"/>
      <c r="S7" s="20" t="s">
        <v>265</v>
      </c>
      <c r="T7" s="109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</row>
    <row r="8" spans="6:243" ht="12.75">
      <c r="F8"/>
      <c r="I8" s="37"/>
      <c r="M8" s="152"/>
      <c r="N8" s="133"/>
      <c r="O8" s="59"/>
      <c r="P8" s="37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</row>
    <row r="9" spans="1:243" s="15" customFormat="1" ht="12.75">
      <c r="A9" s="19"/>
      <c r="B9" s="19"/>
      <c r="C9" s="19"/>
      <c r="D9"/>
      <c r="F9" s="19"/>
      <c r="G9" s="49"/>
      <c r="H9" s="49"/>
      <c r="I9" s="49"/>
      <c r="J9" s="49"/>
      <c r="K9"/>
      <c r="L9"/>
      <c r="M9" s="153"/>
      <c r="N9" s="64"/>
      <c r="O9" s="229"/>
      <c r="P9" s="49"/>
      <c r="Q9" s="49"/>
      <c r="R9" s="49"/>
      <c r="S9" s="75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</row>
    <row r="10" spans="2:243" ht="12.75" hidden="1">
      <c r="B10" t="s">
        <v>283</v>
      </c>
      <c r="C10" s="107">
        <f>ASSUMPTIONS!B15</f>
        <v>150000</v>
      </c>
      <c r="D10" s="53"/>
      <c r="F10"/>
      <c r="G10" s="40"/>
      <c r="H10" s="40"/>
      <c r="I10" s="40"/>
      <c r="J10" s="107"/>
      <c r="M10" s="154"/>
      <c r="N10" s="107"/>
      <c r="O10" s="229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</row>
    <row r="11" spans="2:66" ht="12.75" hidden="1">
      <c r="B11" s="63" t="s">
        <v>295</v>
      </c>
      <c r="C11" s="144">
        <f>ASSUMPTIONS!C7</f>
        <v>2.1</v>
      </c>
      <c r="D11" s="53"/>
      <c r="F11"/>
      <c r="G11" s="108"/>
      <c r="H11" s="108"/>
      <c r="I11" s="108"/>
      <c r="J11" s="108"/>
      <c r="K11" s="108"/>
      <c r="L11" s="108"/>
      <c r="M11" s="155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</row>
    <row r="12" spans="2:66" ht="12.75" hidden="1">
      <c r="B12" s="63" t="s">
        <v>225</v>
      </c>
      <c r="C12" s="144">
        <f>ASSUMPTIONS!C8</f>
        <v>3.2</v>
      </c>
      <c r="D12" s="53"/>
      <c r="F12"/>
      <c r="G12" s="57"/>
      <c r="H12" s="57"/>
      <c r="I12" s="57"/>
      <c r="J12" s="57"/>
      <c r="K12" s="108"/>
      <c r="L12" s="108"/>
      <c r="M12" s="155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</row>
    <row r="13" spans="2:66" ht="12.75" hidden="1">
      <c r="B13" t="s">
        <v>60</v>
      </c>
      <c r="C13" s="98">
        <f>ASSUMPTIONS!B11</f>
        <v>0.75</v>
      </c>
      <c r="F13"/>
      <c r="G13" s="48"/>
      <c r="H13" s="48"/>
      <c r="I13" s="48"/>
      <c r="J13" s="48"/>
      <c r="K13" s="48"/>
      <c r="L13" s="48"/>
      <c r="M13" s="156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</row>
    <row r="14" spans="2:66" ht="12.75" hidden="1">
      <c r="B14" t="s">
        <v>226</v>
      </c>
      <c r="C14" s="144">
        <f>ASSUMPTIONS!C9</f>
        <v>1.5</v>
      </c>
      <c r="F14"/>
      <c r="G14" s="108"/>
      <c r="H14" s="108"/>
      <c r="I14" s="108"/>
      <c r="J14" s="108"/>
      <c r="K14" s="108"/>
      <c r="L14" s="108"/>
      <c r="M14" s="155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</row>
    <row r="15" spans="2:66" ht="12.75" hidden="1">
      <c r="B15" t="s">
        <v>68</v>
      </c>
      <c r="C15" s="130">
        <f>ASSUMPTIONS!B23</f>
        <v>5.45</v>
      </c>
      <c r="F15"/>
      <c r="G15" s="42"/>
      <c r="H15" s="42"/>
      <c r="I15" s="42"/>
      <c r="J15" s="60"/>
      <c r="K15" s="42"/>
      <c r="L15" s="42"/>
      <c r="M15" s="157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60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</row>
    <row r="16" spans="2:66" s="19" customFormat="1" ht="12.75" hidden="1">
      <c r="B16" s="19" t="s">
        <v>267</v>
      </c>
      <c r="C16" s="130">
        <f>ASSUMPTIONS!B25</f>
        <v>2</v>
      </c>
      <c r="D16"/>
      <c r="E16"/>
      <c r="F16"/>
      <c r="G16" s="42"/>
      <c r="H16" s="42"/>
      <c r="I16" s="42"/>
      <c r="J16" s="42"/>
      <c r="K16" s="42"/>
      <c r="L16" s="42"/>
      <c r="M16" s="157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</row>
    <row r="17" spans="3:66" s="19" customFormat="1" ht="12.75">
      <c r="C17" s="130"/>
      <c r="D17"/>
      <c r="E17"/>
      <c r="F17"/>
      <c r="G17" s="42"/>
      <c r="H17" s="42"/>
      <c r="I17" s="42"/>
      <c r="J17" s="42"/>
      <c r="K17" s="42"/>
      <c r="L17" s="42"/>
      <c r="M17" s="157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</row>
    <row r="18" spans="2:66" s="19" customFormat="1" ht="12.75">
      <c r="B18" s="122" t="s">
        <v>290</v>
      </c>
      <c r="C18" s="130"/>
      <c r="D18"/>
      <c r="E18"/>
      <c r="F18"/>
      <c r="G18" s="42"/>
      <c r="H18" s="42"/>
      <c r="I18" s="42"/>
      <c r="J18" s="148"/>
      <c r="K18" s="147"/>
      <c r="L18" s="42"/>
      <c r="M18" s="158" t="str">
        <f>' Volume Projections'!B4</f>
        <v>Sunrise IP Period</v>
      </c>
      <c r="N18" s="134" t="str">
        <f>' Volume Projections'!C4</f>
        <v>Sunrise IP Period</v>
      </c>
      <c r="O18" s="134" t="str">
        <f>' Volume Projections'!D4</f>
        <v>Quiet Period</v>
      </c>
      <c r="P18" s="134" t="str">
        <f>' Volume Projections'!E4</f>
        <v>Initial Rollout</v>
      </c>
      <c r="Q18" s="134" t="str">
        <f>' Volume Projections'!F4</f>
        <v>Initial Rollout</v>
      </c>
      <c r="R18" s="134" t="str">
        <f>' Volume Projections'!G4</f>
        <v>Initial Rollout</v>
      </c>
      <c r="S18" s="134" t="str">
        <f>' Volume Projections'!H4</f>
        <v>Basic</v>
      </c>
      <c r="T18" s="134" t="str">
        <f>' Volume Projections'!I4</f>
        <v>Basic</v>
      </c>
      <c r="U18" s="134" t="str">
        <f>' Volume Projections'!J4</f>
        <v>Basic</v>
      </c>
      <c r="V18" s="134" t="str">
        <f>' Volume Projections'!K4</f>
        <v>Basic</v>
      </c>
      <c r="W18" s="134" t="str">
        <f>' Volume Projections'!L4</f>
        <v>Basic</v>
      </c>
      <c r="X18" s="134" t="str">
        <f>' Volume Projections'!M4</f>
        <v>Basic</v>
      </c>
      <c r="Y18" s="134" t="str">
        <f>' Volume Projections'!N4</f>
        <v>Basic</v>
      </c>
      <c r="Z18" s="134" t="str">
        <f>' Volume Projections'!O4</f>
        <v>Basic</v>
      </c>
      <c r="AA18" s="134" t="str">
        <f>' Volume Projections'!P4</f>
        <v>Basic</v>
      </c>
      <c r="AB18" s="134" t="str">
        <f>' Volume Projections'!Q4</f>
        <v>Basic</v>
      </c>
      <c r="AC18" s="134" t="str">
        <f>' Volume Projections'!R4</f>
        <v>Basic</v>
      </c>
      <c r="AD18" s="134" t="str">
        <f>' Volume Projections'!S4</f>
        <v>Basic</v>
      </c>
      <c r="AE18" s="134" t="str">
        <f>' Volume Projections'!T4</f>
        <v>Basic</v>
      </c>
      <c r="AF18" s="134" t="str">
        <f>' Volume Projections'!U4</f>
        <v>Basic</v>
      </c>
      <c r="AG18" s="134" t="str">
        <f>' Volume Projections'!V4</f>
        <v>Basic</v>
      </c>
      <c r="AH18" s="134" t="str">
        <f>' Volume Projections'!W4</f>
        <v>Basic</v>
      </c>
      <c r="AI18" s="134" t="str">
        <f>' Volume Projections'!X4</f>
        <v>Basic</v>
      </c>
      <c r="AJ18" s="134" t="str">
        <f>' Volume Projections'!Y4</f>
        <v>Basic</v>
      </c>
      <c r="AK18" s="134" t="str">
        <f>' Volume Projections'!Z4</f>
        <v>Basic</v>
      </c>
      <c r="AL18" s="134" t="str">
        <f>' Volume Projections'!AA4</f>
        <v>Basic</v>
      </c>
      <c r="AM18" s="134" t="str">
        <f>' Volume Projections'!AB4</f>
        <v>Basic</v>
      </c>
      <c r="AN18" s="134" t="str">
        <f>' Volume Projections'!AC4</f>
        <v>Basic</v>
      </c>
      <c r="AO18" s="134" t="str">
        <f>' Volume Projections'!AD4</f>
        <v>Basic</v>
      </c>
      <c r="AP18" s="134" t="str">
        <f>' Volume Projections'!AE4</f>
        <v>Basic</v>
      </c>
      <c r="AQ18" s="134" t="str">
        <f>' Volume Projections'!AF4</f>
        <v>Basic</v>
      </c>
      <c r="AR18" s="134" t="str">
        <f>' Volume Projections'!AG4</f>
        <v>Basic</v>
      </c>
      <c r="AS18" s="134" t="str">
        <f>' Volume Projections'!AH4</f>
        <v>Basic</v>
      </c>
      <c r="AT18" s="134" t="str">
        <f>' Volume Projections'!AI4</f>
        <v>Basic</v>
      </c>
      <c r="AU18" s="134" t="str">
        <f>' Volume Projections'!AJ4</f>
        <v>Basic</v>
      </c>
      <c r="AV18" s="134" t="str">
        <f>' Volume Projections'!AK4</f>
        <v>Basic</v>
      </c>
      <c r="AW18" s="134" t="str">
        <f>' Volume Projections'!AL4</f>
        <v>Basic</v>
      </c>
      <c r="AX18" s="134" t="str">
        <f>' Volume Projections'!AM4</f>
        <v>Basic</v>
      </c>
      <c r="AY18" s="134" t="str">
        <f>' Volume Projections'!AN4</f>
        <v>Basic</v>
      </c>
      <c r="AZ18" s="134" t="str">
        <f>' Volume Projections'!AO4</f>
        <v>Basic</v>
      </c>
      <c r="BA18" s="134" t="str">
        <f>' Volume Projections'!AP4</f>
        <v>Basic</v>
      </c>
      <c r="BB18" s="134" t="str">
        <f>' Volume Projections'!AQ4</f>
        <v>Basic</v>
      </c>
      <c r="BC18" s="134" t="str">
        <f>' Volume Projections'!AR4</f>
        <v>Basic</v>
      </c>
      <c r="BD18" s="134" t="str">
        <f>' Volume Projections'!AS4</f>
        <v>Basic</v>
      </c>
      <c r="BE18" s="134" t="str">
        <f>' Volume Projections'!AT4</f>
        <v>Basic</v>
      </c>
      <c r="BF18" s="134" t="str">
        <f>' Volume Projections'!AU4</f>
        <v>Basic</v>
      </c>
      <c r="BG18" s="134" t="str">
        <f>' Volume Projections'!AV4</f>
        <v>Basic</v>
      </c>
      <c r="BH18" s="134" t="str">
        <f>' Volume Projections'!AW4</f>
        <v>Basic</v>
      </c>
      <c r="BI18" s="134" t="str">
        <f>' Volume Projections'!AX4</f>
        <v>Basic</v>
      </c>
      <c r="BJ18" s="134" t="str">
        <f>' Volume Projections'!AY4</f>
        <v>Basic</v>
      </c>
      <c r="BK18" s="134" t="str">
        <f>' Volume Projections'!AZ4</f>
        <v>Basic</v>
      </c>
      <c r="BL18" s="134" t="str">
        <f>' Volume Projections'!BA4</f>
        <v>Basic</v>
      </c>
      <c r="BM18" s="134" t="str">
        <f>' Volume Projections'!BB4</f>
        <v>Basic</v>
      </c>
      <c r="BN18" s="134" t="str">
        <f>' Volume Projections'!BC4</f>
        <v>Basic</v>
      </c>
    </row>
    <row r="19" spans="2:66" s="121" customFormat="1" ht="12.75" hidden="1">
      <c r="B19" s="135" t="str">
        <f>' Volume Projections'!A5</f>
        <v>Year</v>
      </c>
      <c r="C19" s="136"/>
      <c r="D19" s="92"/>
      <c r="E19" s="92"/>
      <c r="F19" s="92"/>
      <c r="G19" s="137"/>
      <c r="H19" s="137"/>
      <c r="I19" s="137"/>
      <c r="J19" s="137"/>
      <c r="K19" s="137"/>
      <c r="L19" s="137"/>
      <c r="M19" s="159">
        <f>' Volume Projections'!B5</f>
        <v>1</v>
      </c>
      <c r="N19" s="137">
        <f>' Volume Projections'!C5</f>
        <v>1</v>
      </c>
      <c r="O19" s="137">
        <f>' Volume Projections'!D5</f>
        <v>1</v>
      </c>
      <c r="P19" s="137">
        <f>' Volume Projections'!E5</f>
        <v>1</v>
      </c>
      <c r="Q19" s="137">
        <f>' Volume Projections'!F5</f>
        <v>1</v>
      </c>
      <c r="R19" s="137">
        <f>' Volume Projections'!G5</f>
        <v>1</v>
      </c>
      <c r="S19" s="137">
        <f>' Volume Projections'!H5</f>
        <v>2</v>
      </c>
      <c r="T19" s="137">
        <f>' Volume Projections'!I5</f>
        <v>2</v>
      </c>
      <c r="U19" s="137">
        <f>' Volume Projections'!J5</f>
        <v>2</v>
      </c>
      <c r="V19" s="137">
        <f>' Volume Projections'!K5</f>
        <v>2</v>
      </c>
      <c r="W19" s="137">
        <f>' Volume Projections'!L5</f>
        <v>2</v>
      </c>
      <c r="X19" s="137">
        <f>' Volume Projections'!M5</f>
        <v>2</v>
      </c>
      <c r="Y19" s="137">
        <f>' Volume Projections'!N5</f>
        <v>2</v>
      </c>
      <c r="Z19" s="137">
        <f>' Volume Projections'!O5</f>
        <v>2</v>
      </c>
      <c r="AA19" s="137">
        <f>' Volume Projections'!P5</f>
        <v>2</v>
      </c>
      <c r="AB19" s="137">
        <f>' Volume Projections'!Q5</f>
        <v>2</v>
      </c>
      <c r="AC19" s="137">
        <f>' Volume Projections'!R5</f>
        <v>2</v>
      </c>
      <c r="AD19" s="137">
        <f>' Volume Projections'!S5</f>
        <v>2</v>
      </c>
      <c r="AE19" s="137">
        <f>' Volume Projections'!T5</f>
        <v>3</v>
      </c>
      <c r="AF19" s="137">
        <f>' Volume Projections'!U5</f>
        <v>3</v>
      </c>
      <c r="AG19" s="137">
        <f>' Volume Projections'!V5</f>
        <v>3</v>
      </c>
      <c r="AH19" s="137">
        <f>' Volume Projections'!W5</f>
        <v>3</v>
      </c>
      <c r="AI19" s="137">
        <f>' Volume Projections'!X5</f>
        <v>3</v>
      </c>
      <c r="AJ19" s="137">
        <f>' Volume Projections'!Y5</f>
        <v>3</v>
      </c>
      <c r="AK19" s="137">
        <f>' Volume Projections'!Z5</f>
        <v>3</v>
      </c>
      <c r="AL19" s="137">
        <f>' Volume Projections'!AA5</f>
        <v>3</v>
      </c>
      <c r="AM19" s="137">
        <f>' Volume Projections'!AB5</f>
        <v>3</v>
      </c>
      <c r="AN19" s="137">
        <f>' Volume Projections'!AC5</f>
        <v>3</v>
      </c>
      <c r="AO19" s="137">
        <f>' Volume Projections'!AD5</f>
        <v>3</v>
      </c>
      <c r="AP19" s="137">
        <f>' Volume Projections'!AE5</f>
        <v>3</v>
      </c>
      <c r="AQ19" s="137">
        <f>' Volume Projections'!AF5</f>
        <v>4</v>
      </c>
      <c r="AR19" s="137">
        <f>' Volume Projections'!AG5</f>
        <v>4</v>
      </c>
      <c r="AS19" s="137">
        <f>' Volume Projections'!AH5</f>
        <v>4</v>
      </c>
      <c r="AT19" s="137">
        <f>' Volume Projections'!AI5</f>
        <v>4</v>
      </c>
      <c r="AU19" s="137">
        <f>' Volume Projections'!AJ5</f>
        <v>4</v>
      </c>
      <c r="AV19" s="137">
        <f>' Volume Projections'!AK5</f>
        <v>4</v>
      </c>
      <c r="AW19" s="137">
        <f>' Volume Projections'!AL5</f>
        <v>4</v>
      </c>
      <c r="AX19" s="137">
        <f>' Volume Projections'!AM5</f>
        <v>4</v>
      </c>
      <c r="AY19" s="137">
        <f>' Volume Projections'!AN5</f>
        <v>4</v>
      </c>
      <c r="AZ19" s="137">
        <f>' Volume Projections'!AO5</f>
        <v>4</v>
      </c>
      <c r="BA19" s="137">
        <f>' Volume Projections'!AP5</f>
        <v>4</v>
      </c>
      <c r="BB19" s="137">
        <f>' Volume Projections'!AQ5</f>
        <v>4</v>
      </c>
      <c r="BC19" s="137">
        <f>' Volume Projections'!AR5</f>
        <v>5</v>
      </c>
      <c r="BD19" s="137">
        <f>' Volume Projections'!AS5</f>
        <v>5</v>
      </c>
      <c r="BE19" s="137">
        <f>' Volume Projections'!AT5</f>
        <v>5</v>
      </c>
      <c r="BF19" s="137">
        <f>' Volume Projections'!AU5</f>
        <v>5</v>
      </c>
      <c r="BG19" s="137">
        <f>' Volume Projections'!AV5</f>
        <v>5</v>
      </c>
      <c r="BH19" s="137">
        <f>' Volume Projections'!AW5</f>
        <v>5</v>
      </c>
      <c r="BI19" s="137">
        <f>' Volume Projections'!AX5</f>
        <v>5</v>
      </c>
      <c r="BJ19" s="137">
        <f>' Volume Projections'!AY5</f>
        <v>5</v>
      </c>
      <c r="BK19" s="137">
        <f>' Volume Projections'!AZ5</f>
        <v>5</v>
      </c>
      <c r="BL19" s="137">
        <f>' Volume Projections'!BA5</f>
        <v>5</v>
      </c>
      <c r="BM19" s="137">
        <f>' Volume Projections'!BB5</f>
        <v>5</v>
      </c>
      <c r="BN19" s="137">
        <f>' Volume Projections'!BC5</f>
        <v>5</v>
      </c>
    </row>
    <row r="20" spans="2:66" s="121" customFormat="1" ht="12.75" hidden="1">
      <c r="B20" s="135" t="str">
        <f>' Volume Projections'!A6</f>
        <v>Month</v>
      </c>
      <c r="C20" s="136"/>
      <c r="D20" s="92"/>
      <c r="E20" s="92"/>
      <c r="F20" s="92"/>
      <c r="G20" s="137"/>
      <c r="H20" s="137"/>
      <c r="I20" s="137"/>
      <c r="J20" s="137"/>
      <c r="K20" s="137"/>
      <c r="L20" s="137"/>
      <c r="M20" s="159">
        <f>' Volume Projections'!B6</f>
        <v>7</v>
      </c>
      <c r="N20" s="137">
        <f>' Volume Projections'!C6</f>
        <v>8</v>
      </c>
      <c r="O20" s="137">
        <f>' Volume Projections'!D6</f>
        <v>9</v>
      </c>
      <c r="P20" s="137">
        <f>' Volume Projections'!E6</f>
        <v>10</v>
      </c>
      <c r="Q20" s="137">
        <f>' Volume Projections'!F6</f>
        <v>11</v>
      </c>
      <c r="R20" s="137">
        <f>' Volume Projections'!G6</f>
        <v>12</v>
      </c>
      <c r="S20" s="137">
        <f>' Volume Projections'!H6</f>
        <v>1</v>
      </c>
      <c r="T20" s="137">
        <f>' Volume Projections'!I6</f>
        <v>2</v>
      </c>
      <c r="U20" s="137">
        <f>' Volume Projections'!J6</f>
        <v>3</v>
      </c>
      <c r="V20" s="137">
        <f>' Volume Projections'!K6</f>
        <v>4</v>
      </c>
      <c r="W20" s="137">
        <f>' Volume Projections'!L6</f>
        <v>5</v>
      </c>
      <c r="X20" s="137">
        <f>' Volume Projections'!M6</f>
        <v>6</v>
      </c>
      <c r="Y20" s="137">
        <f>' Volume Projections'!N6</f>
        <v>7</v>
      </c>
      <c r="Z20" s="137">
        <f>' Volume Projections'!O6</f>
        <v>8</v>
      </c>
      <c r="AA20" s="137">
        <f>' Volume Projections'!P6</f>
        <v>9</v>
      </c>
      <c r="AB20" s="137">
        <f>' Volume Projections'!Q6</f>
        <v>10</v>
      </c>
      <c r="AC20" s="137">
        <f>' Volume Projections'!R6</f>
        <v>11</v>
      </c>
      <c r="AD20" s="137">
        <f>' Volume Projections'!S6</f>
        <v>12</v>
      </c>
      <c r="AE20" s="137">
        <f>' Volume Projections'!T6</f>
        <v>1</v>
      </c>
      <c r="AF20" s="137">
        <f>' Volume Projections'!U6</f>
        <v>2</v>
      </c>
      <c r="AG20" s="137">
        <f>' Volume Projections'!V6</f>
        <v>3</v>
      </c>
      <c r="AH20" s="137">
        <f>' Volume Projections'!W6</f>
        <v>4</v>
      </c>
      <c r="AI20" s="137">
        <f>' Volume Projections'!X6</f>
        <v>5</v>
      </c>
      <c r="AJ20" s="137">
        <f>' Volume Projections'!Y6</f>
        <v>6</v>
      </c>
      <c r="AK20" s="137">
        <f>' Volume Projections'!Z6</f>
        <v>7</v>
      </c>
      <c r="AL20" s="137">
        <f>' Volume Projections'!AA6</f>
        <v>8</v>
      </c>
      <c r="AM20" s="137">
        <f>' Volume Projections'!AB6</f>
        <v>9</v>
      </c>
      <c r="AN20" s="137">
        <f>' Volume Projections'!AC6</f>
        <v>10</v>
      </c>
      <c r="AO20" s="137">
        <f>' Volume Projections'!AD6</f>
        <v>11</v>
      </c>
      <c r="AP20" s="137">
        <f>' Volume Projections'!AE6</f>
        <v>12</v>
      </c>
      <c r="AQ20" s="137">
        <f>' Volume Projections'!AF6</f>
        <v>1</v>
      </c>
      <c r="AR20" s="137">
        <f>' Volume Projections'!AG6</f>
        <v>2</v>
      </c>
      <c r="AS20" s="137">
        <f>' Volume Projections'!AH6</f>
        <v>3</v>
      </c>
      <c r="AT20" s="137">
        <f>' Volume Projections'!AI6</f>
        <v>4</v>
      </c>
      <c r="AU20" s="137">
        <f>' Volume Projections'!AJ6</f>
        <v>5</v>
      </c>
      <c r="AV20" s="137">
        <f>' Volume Projections'!AK6</f>
        <v>6</v>
      </c>
      <c r="AW20" s="137">
        <f>' Volume Projections'!AL6</f>
        <v>7</v>
      </c>
      <c r="AX20" s="137">
        <f>' Volume Projections'!AM6</f>
        <v>8</v>
      </c>
      <c r="AY20" s="137">
        <f>' Volume Projections'!AN6</f>
        <v>9</v>
      </c>
      <c r="AZ20" s="137">
        <f>' Volume Projections'!AO6</f>
        <v>10</v>
      </c>
      <c r="BA20" s="137">
        <f>' Volume Projections'!AP6</f>
        <v>11</v>
      </c>
      <c r="BB20" s="137">
        <f>' Volume Projections'!AQ6</f>
        <v>12</v>
      </c>
      <c r="BC20" s="137">
        <f>' Volume Projections'!AR6</f>
        <v>1</v>
      </c>
      <c r="BD20" s="137">
        <f>' Volume Projections'!AS6</f>
        <v>2</v>
      </c>
      <c r="BE20" s="137">
        <f>' Volume Projections'!AT6</f>
        <v>3</v>
      </c>
      <c r="BF20" s="137">
        <f>' Volume Projections'!AU6</f>
        <v>4</v>
      </c>
      <c r="BG20" s="137">
        <f>' Volume Projections'!AV6</f>
        <v>5</v>
      </c>
      <c r="BH20" s="137">
        <f>' Volume Projections'!AW6</f>
        <v>6</v>
      </c>
      <c r="BI20" s="137">
        <f>' Volume Projections'!AX6</f>
        <v>7</v>
      </c>
      <c r="BJ20" s="137">
        <f>' Volume Projections'!AY6</f>
        <v>8</v>
      </c>
      <c r="BK20" s="137">
        <f>' Volume Projections'!AZ6</f>
        <v>9</v>
      </c>
      <c r="BL20" s="137">
        <f>' Volume Projections'!BA6</f>
        <v>10</v>
      </c>
      <c r="BM20" s="137">
        <f>' Volume Projections'!BB6</f>
        <v>11</v>
      </c>
      <c r="BN20" s="137">
        <f>' Volume Projections'!BC6</f>
        <v>12</v>
      </c>
    </row>
    <row r="21" spans="3:66" s="19" customFormat="1" ht="12.75">
      <c r="C21" s="130"/>
      <c r="D21"/>
      <c r="E21"/>
      <c r="F21"/>
      <c r="G21" s="42"/>
      <c r="H21" s="42"/>
      <c r="I21" s="42"/>
      <c r="J21" s="42"/>
      <c r="K21" s="42"/>
      <c r="L21" s="42"/>
      <c r="M21" s="157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</row>
    <row r="22" spans="2:66" s="19" customFormat="1" ht="12.75">
      <c r="B22" s="116" t="str">
        <f>' Volume Projections'!A9</f>
        <v>Monthly Growth %</v>
      </c>
      <c r="C22" s="130"/>
      <c r="D22"/>
      <c r="E22"/>
      <c r="F22"/>
      <c r="G22" s="42"/>
      <c r="H22" s="42"/>
      <c r="I22" s="42"/>
      <c r="J22" s="42"/>
      <c r="K22" s="42"/>
      <c r="L22" s="42"/>
      <c r="M22" s="157">
        <f>' Volume Projections'!B11</f>
        <v>0</v>
      </c>
      <c r="N22" s="42">
        <f>' Volume Projections'!C11</f>
        <v>0</v>
      </c>
      <c r="O22" s="42">
        <f>' Volume Projections'!D11</f>
        <v>0</v>
      </c>
      <c r="P22" s="42">
        <f>' Volume Projections'!E11</f>
        <v>0</v>
      </c>
      <c r="Q22" s="42">
        <f>' Volume Projections'!F11</f>
        <v>0</v>
      </c>
      <c r="R22" s="42">
        <f>' Volume Projections'!G11</f>
        <v>0</v>
      </c>
      <c r="S22" s="42">
        <f>' Volume Projections'!H11</f>
        <v>0</v>
      </c>
      <c r="T22" s="42">
        <f>' Volume Projections'!I11</f>
        <v>0.03</v>
      </c>
      <c r="U22" s="42">
        <f>' Volume Projections'!J11</f>
        <v>0.03</v>
      </c>
      <c r="V22" s="42">
        <f>' Volume Projections'!K11</f>
        <v>0.03</v>
      </c>
      <c r="W22" s="42">
        <f>' Volume Projections'!L11</f>
        <v>0.03</v>
      </c>
      <c r="X22" s="42">
        <f>' Volume Projections'!M11</f>
        <v>0.03</v>
      </c>
      <c r="Y22" s="42">
        <f>' Volume Projections'!N11</f>
        <v>0.025</v>
      </c>
      <c r="Z22" s="42">
        <f>' Volume Projections'!O11</f>
        <v>0.025</v>
      </c>
      <c r="AA22" s="42">
        <f>' Volume Projections'!P11</f>
        <v>0.025</v>
      </c>
      <c r="AB22" s="42">
        <f>' Volume Projections'!Q11</f>
        <v>0.025</v>
      </c>
      <c r="AC22" s="42">
        <f>' Volume Projections'!R11</f>
        <v>0.025</v>
      </c>
      <c r="AD22" s="42">
        <f>' Volume Projections'!S11</f>
        <v>0.025</v>
      </c>
      <c r="AE22" s="42">
        <f>' Volume Projections'!T11</f>
        <v>0.025</v>
      </c>
      <c r="AF22" s="42">
        <f>' Volume Projections'!U11</f>
        <v>0.025</v>
      </c>
      <c r="AG22" s="42">
        <f>' Volume Projections'!V11</f>
        <v>0.025</v>
      </c>
      <c r="AH22" s="42">
        <f>' Volume Projections'!W11</f>
        <v>0.025</v>
      </c>
      <c r="AI22" s="42">
        <f>' Volume Projections'!X11</f>
        <v>0.025</v>
      </c>
      <c r="AJ22" s="42">
        <f>' Volume Projections'!Y11</f>
        <v>0.025</v>
      </c>
      <c r="AK22" s="42">
        <f>' Volume Projections'!Z11</f>
        <v>0.02</v>
      </c>
      <c r="AL22" s="42">
        <f>' Volume Projections'!AA11</f>
        <v>0.02</v>
      </c>
      <c r="AM22" s="42">
        <f>' Volume Projections'!AB11</f>
        <v>0.02</v>
      </c>
      <c r="AN22" s="42">
        <f>' Volume Projections'!AC11</f>
        <v>0.02</v>
      </c>
      <c r="AO22" s="42">
        <f>' Volume Projections'!AD11</f>
        <v>0.02</v>
      </c>
      <c r="AP22" s="42">
        <f>' Volume Projections'!AE11</f>
        <v>0.02</v>
      </c>
      <c r="AQ22" s="42">
        <f>' Volume Projections'!AF11</f>
        <v>0.02</v>
      </c>
      <c r="AR22" s="42">
        <f>' Volume Projections'!AG11</f>
        <v>0.02</v>
      </c>
      <c r="AS22" s="42">
        <f>' Volume Projections'!AH11</f>
        <v>0.02</v>
      </c>
      <c r="AT22" s="42">
        <f>' Volume Projections'!AI11</f>
        <v>0.02</v>
      </c>
      <c r="AU22" s="42">
        <f>' Volume Projections'!AJ11</f>
        <v>0.02</v>
      </c>
      <c r="AV22" s="42">
        <f>' Volume Projections'!AK11</f>
        <v>0.02</v>
      </c>
      <c r="AW22" s="42">
        <f>' Volume Projections'!AL11</f>
        <v>0.015</v>
      </c>
      <c r="AX22" s="42">
        <f>' Volume Projections'!AM11</f>
        <v>0.015</v>
      </c>
      <c r="AY22" s="42">
        <f>' Volume Projections'!AN11</f>
        <v>0.015</v>
      </c>
      <c r="AZ22" s="42">
        <f>' Volume Projections'!AO11</f>
        <v>0.015</v>
      </c>
      <c r="BA22" s="42">
        <f>' Volume Projections'!AP11</f>
        <v>0.015</v>
      </c>
      <c r="BB22" s="42">
        <f>' Volume Projections'!AQ11</f>
        <v>0.015</v>
      </c>
      <c r="BC22" s="42">
        <f>' Volume Projections'!AR11</f>
        <v>0.015</v>
      </c>
      <c r="BD22" s="42">
        <f>' Volume Projections'!AS11</f>
        <v>0.015</v>
      </c>
      <c r="BE22" s="42">
        <f>' Volume Projections'!AT11</f>
        <v>0.015</v>
      </c>
      <c r="BF22" s="42">
        <f>' Volume Projections'!AU11</f>
        <v>0.015</v>
      </c>
      <c r="BG22" s="42">
        <f>' Volume Projections'!AV11</f>
        <v>0.015</v>
      </c>
      <c r="BH22" s="42">
        <f>' Volume Projections'!AW11</f>
        <v>0.015</v>
      </c>
      <c r="BI22" s="42">
        <f>' Volume Projections'!AX11</f>
        <v>0.005</v>
      </c>
      <c r="BJ22" s="42">
        <f>' Volume Projections'!AY11</f>
        <v>0.005</v>
      </c>
      <c r="BK22" s="42">
        <f>' Volume Projections'!AZ11</f>
        <v>0.005</v>
      </c>
      <c r="BL22" s="42">
        <f>' Volume Projections'!BA11</f>
        <v>0.005</v>
      </c>
      <c r="BM22" s="42">
        <f>' Volume Projections'!BB11</f>
        <v>0.005</v>
      </c>
      <c r="BN22" s="42">
        <f>' Volume Projections'!BC11</f>
        <v>0.005</v>
      </c>
    </row>
    <row r="23" spans="2:66" s="19" customFormat="1" ht="12.75">
      <c r="B23" s="116"/>
      <c r="C23" s="130"/>
      <c r="D23"/>
      <c r="E23"/>
      <c r="F23"/>
      <c r="G23" s="42"/>
      <c r="H23" s="42"/>
      <c r="I23" s="42"/>
      <c r="J23" s="42"/>
      <c r="K23" s="42"/>
      <c r="L23" s="42"/>
      <c r="M23" s="157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</row>
    <row r="24" spans="2:66" s="19" customFormat="1" ht="12.75">
      <c r="B24" s="116" t="str">
        <f>' Volume Projections'!A14</f>
        <v>New Registrations</v>
      </c>
      <c r="C24" s="130"/>
      <c r="D24"/>
      <c r="E24"/>
      <c r="F24"/>
      <c r="G24" s="42"/>
      <c r="H24" s="42"/>
      <c r="I24" s="42"/>
      <c r="J24" s="42"/>
      <c r="K24" s="42"/>
      <c r="L24" s="42"/>
      <c r="M24" s="138">
        <f>' Volume Projections'!B16</f>
        <v>225000</v>
      </c>
      <c r="N24" s="138">
        <f>' Volume Projections'!C16</f>
        <v>150075</v>
      </c>
      <c r="O24" s="138">
        <f>' Volume Projections'!D16</f>
        <v>0</v>
      </c>
      <c r="P24" s="138">
        <f>' Volume Projections'!E16</f>
        <v>300000</v>
      </c>
      <c r="Q24" s="138">
        <f>' Volume Projections'!F16</f>
        <v>225000</v>
      </c>
      <c r="R24" s="138">
        <f>' Volume Projections'!G16</f>
        <v>187500</v>
      </c>
      <c r="S24" s="138">
        <f>' Volume Projections'!H16</f>
        <v>150000</v>
      </c>
      <c r="T24" s="138">
        <f>' Volume Projections'!I16</f>
        <v>154500</v>
      </c>
      <c r="U24" s="138">
        <f>' Volume Projections'!J16</f>
        <v>159135</v>
      </c>
      <c r="V24" s="138">
        <f>' Volume Projections'!K16</f>
        <v>163909.05000000002</v>
      </c>
      <c r="W24" s="138">
        <f>' Volume Projections'!L16</f>
        <v>168826.32150000002</v>
      </c>
      <c r="X24" s="138">
        <f>' Volume Projections'!M16</f>
        <v>173891.11114500003</v>
      </c>
      <c r="Y24" s="138">
        <f>' Volume Projections'!N16</f>
        <v>178238.38892362503</v>
      </c>
      <c r="Z24" s="138">
        <f>' Volume Projections'!O16</f>
        <v>182694.34864671563</v>
      </c>
      <c r="AA24" s="138">
        <f>' Volume Projections'!P16</f>
        <v>187261.70736288352</v>
      </c>
      <c r="AB24" s="138">
        <f>' Volume Projections'!Q16</f>
        <v>191943.2500469556</v>
      </c>
      <c r="AC24" s="138">
        <f>' Volume Projections'!R16</f>
        <v>196741.83129812946</v>
      </c>
      <c r="AD24" s="138">
        <f>' Volume Projections'!S16</f>
        <v>201660.37708058266</v>
      </c>
      <c r="AE24" s="138">
        <f>' Volume Projections'!T16</f>
        <v>206701.8865075972</v>
      </c>
      <c r="AF24" s="138">
        <f>' Volume Projections'!U16</f>
        <v>211869.4336702871</v>
      </c>
      <c r="AG24" s="138">
        <f>' Volume Projections'!V16</f>
        <v>217166.16951204426</v>
      </c>
      <c r="AH24" s="138">
        <f>' Volume Projections'!W16</f>
        <v>222595.32374984535</v>
      </c>
      <c r="AI24" s="138">
        <f>' Volume Projections'!X16</f>
        <v>228160.20684359147</v>
      </c>
      <c r="AJ24" s="138">
        <f>' Volume Projections'!Y16</f>
        <v>233864.21201468122</v>
      </c>
      <c r="AK24" s="138">
        <f>' Volume Projections'!Z16</f>
        <v>238541.49625497486</v>
      </c>
      <c r="AL24" s="138">
        <f>' Volume Projections'!AA16</f>
        <v>243312.32618007436</v>
      </c>
      <c r="AM24" s="138">
        <f>' Volume Projections'!AB16</f>
        <v>248178.57270367586</v>
      </c>
      <c r="AN24" s="138">
        <f>' Volume Projections'!AC16</f>
        <v>253142.1441577494</v>
      </c>
      <c r="AO24" s="138">
        <f>' Volume Projections'!AD16</f>
        <v>258204.98704090438</v>
      </c>
      <c r="AP24" s="138">
        <f>' Volume Projections'!AE16</f>
        <v>263369.0867817225</v>
      </c>
      <c r="AQ24" s="138">
        <f>' Volume Projections'!AF16</f>
        <v>268636.46851735696</v>
      </c>
      <c r="AR24" s="138">
        <f>' Volume Projections'!AG16</f>
        <v>274009.1978877041</v>
      </c>
      <c r="AS24" s="138">
        <f>' Volume Projections'!AH16</f>
        <v>279489.38184545824</v>
      </c>
      <c r="AT24" s="138">
        <f>' Volume Projections'!AI16</f>
        <v>285079.1694823674</v>
      </c>
      <c r="AU24" s="138">
        <f>' Volume Projections'!AJ16</f>
        <v>290780.75287201477</v>
      </c>
      <c r="AV24" s="138">
        <f>' Volume Projections'!AK16</f>
        <v>296596.36792945507</v>
      </c>
      <c r="AW24" s="138">
        <f>' Volume Projections'!AL16</f>
        <v>301045.31344839686</v>
      </c>
      <c r="AX24" s="138">
        <f>' Volume Projections'!AM16</f>
        <v>305560.9931501228</v>
      </c>
      <c r="AY24" s="138">
        <f>' Volume Projections'!AN16</f>
        <v>310144.4080473746</v>
      </c>
      <c r="AZ24" s="138">
        <f>' Volume Projections'!AO16</f>
        <v>314796.57416808524</v>
      </c>
      <c r="BA24" s="138">
        <f>' Volume Projections'!AP16</f>
        <v>319518.52278060646</v>
      </c>
      <c r="BB24" s="138">
        <f>' Volume Projections'!AQ16</f>
        <v>324311.30062231555</v>
      </c>
      <c r="BC24" s="138">
        <f>' Volume Projections'!AR16</f>
        <v>329175.9701316503</v>
      </c>
      <c r="BD24" s="138">
        <f>' Volume Projections'!AS16</f>
        <v>334113.609683625</v>
      </c>
      <c r="BE24" s="138">
        <f>' Volume Projections'!AT16</f>
        <v>339125.3138288793</v>
      </c>
      <c r="BF24" s="138">
        <f>' Volume Projections'!AU16</f>
        <v>344212.1935363125</v>
      </c>
      <c r="BG24" s="138">
        <f>' Volume Projections'!AV16</f>
        <v>349375.3764393572</v>
      </c>
      <c r="BH24" s="138">
        <f>' Volume Projections'!AW16</f>
        <v>354616.0070859475</v>
      </c>
      <c r="BI24" s="138">
        <f>' Volume Projections'!AX16</f>
        <v>356389.0871213772</v>
      </c>
      <c r="BJ24" s="138">
        <f>' Volume Projections'!AY16</f>
        <v>358171.03255698405</v>
      </c>
      <c r="BK24" s="138">
        <f>' Volume Projections'!AZ16</f>
        <v>359961.8877197689</v>
      </c>
      <c r="BL24" s="138">
        <f>' Volume Projections'!BA16</f>
        <v>361761.6971583677</v>
      </c>
      <c r="BM24" s="138">
        <f>' Volume Projections'!BB16</f>
        <v>363570.5056441595</v>
      </c>
      <c r="BN24" s="138">
        <f>' Volume Projections'!BC16</f>
        <v>365388.35817238025</v>
      </c>
    </row>
    <row r="25" spans="2:66" s="19" customFormat="1" ht="12.75">
      <c r="B25" s="116"/>
      <c r="C25" s="130"/>
      <c r="D25"/>
      <c r="E25"/>
      <c r="F25"/>
      <c r="G25" s="42"/>
      <c r="H25" s="42"/>
      <c r="I25" s="42"/>
      <c r="J25" s="42"/>
      <c r="K25" s="42"/>
      <c r="L25" s="42"/>
      <c r="M25" s="160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</row>
    <row r="26" spans="2:66" s="19" customFormat="1" ht="12.75">
      <c r="B26" s="116" t="str">
        <f>' Volume Projections'!A19</f>
        <v>1st Renewal Period</v>
      </c>
      <c r="C26" s="130"/>
      <c r="D26"/>
      <c r="E26"/>
      <c r="F26"/>
      <c r="G26" s="42"/>
      <c r="H26" s="42"/>
      <c r="I26" s="42"/>
      <c r="J26" s="42"/>
      <c r="K26" s="42"/>
      <c r="L26" s="42"/>
      <c r="M26" s="160">
        <f>' Volume Projections'!B21</f>
        <v>0</v>
      </c>
      <c r="N26" s="138">
        <f>' Volume Projections'!C21</f>
        <v>0</v>
      </c>
      <c r="O26" s="138">
        <f>' Volume Projections'!D21</f>
        <v>0</v>
      </c>
      <c r="P26" s="138">
        <f>' Volume Projections'!E21</f>
        <v>0</v>
      </c>
      <c r="Q26" s="138">
        <f>' Volume Projections'!F21</f>
        <v>0</v>
      </c>
      <c r="R26" s="138">
        <f>' Volume Projections'!G21</f>
        <v>0</v>
      </c>
      <c r="S26" s="138">
        <f>' Volume Projections'!H21</f>
        <v>0</v>
      </c>
      <c r="T26" s="138">
        <f>' Volume Projections'!I21</f>
        <v>0</v>
      </c>
      <c r="U26" s="138">
        <f>' Volume Projections'!J21</f>
        <v>0</v>
      </c>
      <c r="V26" s="138">
        <f>' Volume Projections'!K21</f>
        <v>0</v>
      </c>
      <c r="W26" s="138">
        <f>' Volume Projections'!L21</f>
        <v>0</v>
      </c>
      <c r="X26" s="138">
        <f>' Volume Projections'!M21</f>
        <v>0</v>
      </c>
      <c r="Y26" s="138">
        <f>' Volume Projections'!N21</f>
        <v>0</v>
      </c>
      <c r="Z26" s="138">
        <f>' Volume Projections'!O21</f>
        <v>0</v>
      </c>
      <c r="AA26" s="138">
        <f>' Volume Projections'!P21</f>
        <v>0</v>
      </c>
      <c r="AB26" s="138">
        <f>' Volume Projections'!Q21</f>
        <v>0</v>
      </c>
      <c r="AC26" s="138">
        <f>' Volume Projections'!R21</f>
        <v>0</v>
      </c>
      <c r="AD26" s="138">
        <f>' Volume Projections'!S21</f>
        <v>0</v>
      </c>
      <c r="AE26" s="138">
        <f>' Volume Projections'!T21</f>
        <v>0</v>
      </c>
      <c r="AF26" s="138">
        <f>' Volume Projections'!U21</f>
        <v>0</v>
      </c>
      <c r="AG26" s="138">
        <f>' Volume Projections'!V21</f>
        <v>0</v>
      </c>
      <c r="AH26" s="138">
        <f>' Volume Projections'!W21</f>
        <v>0</v>
      </c>
      <c r="AI26" s="138">
        <f>' Volume Projections'!X21</f>
        <v>0</v>
      </c>
      <c r="AJ26" s="138">
        <f>' Volume Projections'!Y21</f>
        <v>0</v>
      </c>
      <c r="AK26" s="138">
        <f>' Volume Projections'!Z21</f>
        <v>0</v>
      </c>
      <c r="AL26" s="138">
        <f>' Volume Projections'!AA21</f>
        <v>0</v>
      </c>
      <c r="AM26" s="138">
        <f>' Volume Projections'!AB21</f>
        <v>0</v>
      </c>
      <c r="AN26" s="138">
        <f>' Volume Projections'!AC21</f>
        <v>225000</v>
      </c>
      <c r="AO26" s="138">
        <f>' Volume Projections'!AD21</f>
        <v>168750</v>
      </c>
      <c r="AP26" s="138">
        <f>' Volume Projections'!AE21</f>
        <v>140625</v>
      </c>
      <c r="AQ26" s="138">
        <f>' Volume Projections'!AF21</f>
        <v>112500</v>
      </c>
      <c r="AR26" s="138">
        <f>' Volume Projections'!AG21</f>
        <v>115875</v>
      </c>
      <c r="AS26" s="138">
        <f>' Volume Projections'!AH21</f>
        <v>119351.25</v>
      </c>
      <c r="AT26" s="138">
        <f>' Volume Projections'!AI21</f>
        <v>122931.7875</v>
      </c>
      <c r="AU26" s="138">
        <f>' Volume Projections'!AJ21</f>
        <v>126619.74112500002</v>
      </c>
      <c r="AV26" s="138">
        <f>' Volume Projections'!AK21</f>
        <v>130418.33335875002</v>
      </c>
      <c r="AW26" s="138">
        <f>' Volume Projections'!AL21</f>
        <v>302428.79169271875</v>
      </c>
      <c r="AX26" s="138">
        <f>' Volume Projections'!AM21</f>
        <v>249577.01148503672</v>
      </c>
      <c r="AY26" s="138">
        <f>' Volume Projections'!AN21</f>
        <v>140446.28052216265</v>
      </c>
      <c r="AZ26" s="138">
        <f>' Volume Projections'!AO21</f>
        <v>143957.43753521668</v>
      </c>
      <c r="BA26" s="138">
        <f>' Volume Projections'!AP21</f>
        <v>147556.3734735971</v>
      </c>
      <c r="BB26" s="138">
        <f>' Volume Projections'!AQ21</f>
        <v>151245.282810437</v>
      </c>
      <c r="BC26" s="138">
        <f>' Volume Projections'!AR21</f>
        <v>155026.4148806979</v>
      </c>
      <c r="BD26" s="138">
        <f>' Volume Projections'!AS21</f>
        <v>158902.07525271532</v>
      </c>
      <c r="BE26" s="138">
        <f>' Volume Projections'!AT21</f>
        <v>162874.6271340332</v>
      </c>
      <c r="BF26" s="138">
        <f>' Volume Projections'!AU21</f>
        <v>166946.492812384</v>
      </c>
      <c r="BG26" s="138">
        <f>' Volume Projections'!AV21</f>
        <v>171120.1551326936</v>
      </c>
      <c r="BH26" s="138">
        <f>' Volume Projections'!AW21</f>
        <v>175398.15901101092</v>
      </c>
      <c r="BI26" s="138">
        <f>' Volume Projections'!AX21</f>
        <v>178906.12219123114</v>
      </c>
      <c r="BJ26" s="138">
        <f>' Volume Projections'!AY21</f>
        <v>182484.24463505577</v>
      </c>
      <c r="BK26" s="138">
        <f>' Volume Projections'!AZ21</f>
        <v>186133.9295277569</v>
      </c>
      <c r="BL26" s="138">
        <f>' Volume Projections'!BA21</f>
        <v>189856.60811831206</v>
      </c>
      <c r="BM26" s="138">
        <f>' Volume Projections'!BB21</f>
        <v>193653.7402806783</v>
      </c>
      <c r="BN26" s="138">
        <f>' Volume Projections'!BC21</f>
        <v>197526.81508629187</v>
      </c>
    </row>
    <row r="27" spans="2:66" s="19" customFormat="1" ht="12.75">
      <c r="B27" s="116"/>
      <c r="C27" s="130"/>
      <c r="D27"/>
      <c r="E27"/>
      <c r="F27"/>
      <c r="G27" s="42"/>
      <c r="H27" s="42"/>
      <c r="I27" s="42"/>
      <c r="J27" s="42"/>
      <c r="K27" s="42"/>
      <c r="L27" s="42"/>
      <c r="M27" s="160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</row>
    <row r="28" spans="2:66" s="19" customFormat="1" ht="12.75">
      <c r="B28" s="116" t="str">
        <f>' Volume Projections'!A24</f>
        <v>2ed Renewal Period</v>
      </c>
      <c r="C28" s="130"/>
      <c r="D28"/>
      <c r="E28"/>
      <c r="F28"/>
      <c r="G28" s="42"/>
      <c r="H28" s="42"/>
      <c r="I28" s="42"/>
      <c r="J28" s="42"/>
      <c r="K28" s="42"/>
      <c r="L28" s="42"/>
      <c r="M28" s="160">
        <f>' Volume Projections'!B26</f>
        <v>0</v>
      </c>
      <c r="N28" s="138">
        <f>' Volume Projections'!C26</f>
        <v>0</v>
      </c>
      <c r="O28" s="138">
        <f>' Volume Projections'!D26</f>
        <v>0</v>
      </c>
      <c r="P28" s="138">
        <f>' Volume Projections'!E26</f>
        <v>0</v>
      </c>
      <c r="Q28" s="138">
        <f>' Volume Projections'!F26</f>
        <v>0</v>
      </c>
      <c r="R28" s="138">
        <f>' Volume Projections'!G26</f>
        <v>0</v>
      </c>
      <c r="S28" s="138">
        <f>' Volume Projections'!H26</f>
        <v>0</v>
      </c>
      <c r="T28" s="138">
        <f>' Volume Projections'!I26</f>
        <v>0</v>
      </c>
      <c r="U28" s="138">
        <f>' Volume Projections'!J26</f>
        <v>0</v>
      </c>
      <c r="V28" s="138">
        <f>' Volume Projections'!K26</f>
        <v>0</v>
      </c>
      <c r="W28" s="138">
        <f>' Volume Projections'!L26</f>
        <v>0</v>
      </c>
      <c r="X28" s="138">
        <f>' Volume Projections'!M26</f>
        <v>0</v>
      </c>
      <c r="Y28" s="138">
        <f>' Volume Projections'!N26</f>
        <v>0</v>
      </c>
      <c r="Z28" s="138">
        <f>' Volume Projections'!O26</f>
        <v>0</v>
      </c>
      <c r="AA28" s="138">
        <f>' Volume Projections'!P26</f>
        <v>0</v>
      </c>
      <c r="AB28" s="138">
        <f>' Volume Projections'!Q26</f>
        <v>0</v>
      </c>
      <c r="AC28" s="138">
        <f>' Volume Projections'!R26</f>
        <v>0</v>
      </c>
      <c r="AD28" s="138">
        <f>' Volume Projections'!S26</f>
        <v>0</v>
      </c>
      <c r="AE28" s="138">
        <f>' Volume Projections'!T26</f>
        <v>0</v>
      </c>
      <c r="AF28" s="138">
        <f>' Volume Projections'!U26</f>
        <v>0</v>
      </c>
      <c r="AG28" s="138">
        <f>' Volume Projections'!V26</f>
        <v>0</v>
      </c>
      <c r="AH28" s="138">
        <f>' Volume Projections'!W26</f>
        <v>0</v>
      </c>
      <c r="AI28" s="138">
        <f>' Volume Projections'!X26</f>
        <v>0</v>
      </c>
      <c r="AJ28" s="138">
        <f>' Volume Projections'!Y26</f>
        <v>0</v>
      </c>
      <c r="AK28" s="138">
        <f>' Volume Projections'!Z26</f>
        <v>0</v>
      </c>
      <c r="AL28" s="138">
        <f>' Volume Projections'!AA26</f>
        <v>0</v>
      </c>
      <c r="AM28" s="138">
        <f>' Volume Projections'!AB26</f>
        <v>0</v>
      </c>
      <c r="AN28" s="138">
        <f>' Volume Projections'!AC26</f>
        <v>0</v>
      </c>
      <c r="AO28" s="138">
        <f>' Volume Projections'!AD26</f>
        <v>0</v>
      </c>
      <c r="AP28" s="138">
        <f>' Volume Projections'!AE26</f>
        <v>0</v>
      </c>
      <c r="AQ28" s="138">
        <f>' Volume Projections'!AF26</f>
        <v>0</v>
      </c>
      <c r="AR28" s="138">
        <f>' Volume Projections'!AG26</f>
        <v>0</v>
      </c>
      <c r="AS28" s="138">
        <f>' Volume Projections'!AH26</f>
        <v>0</v>
      </c>
      <c r="AT28" s="138">
        <f>' Volume Projections'!AI26</f>
        <v>0</v>
      </c>
      <c r="AU28" s="138">
        <f>' Volume Projections'!AJ26</f>
        <v>0</v>
      </c>
      <c r="AV28" s="138">
        <f>' Volume Projections'!AK26</f>
        <v>0</v>
      </c>
      <c r="AW28" s="138">
        <f>' Volume Projections'!AL26</f>
        <v>0</v>
      </c>
      <c r="AX28" s="138">
        <f>' Volume Projections'!AM26</f>
        <v>0</v>
      </c>
      <c r="AY28" s="138">
        <f>' Volume Projections'!AN26</f>
        <v>0</v>
      </c>
      <c r="AZ28" s="138">
        <f>' Volume Projections'!AO26</f>
        <v>0</v>
      </c>
      <c r="BA28" s="138">
        <f>' Volume Projections'!AP26</f>
        <v>0</v>
      </c>
      <c r="BB28" s="138">
        <f>' Volume Projections'!AQ26</f>
        <v>0</v>
      </c>
      <c r="BC28" s="138">
        <f>' Volume Projections'!AR26</f>
        <v>0</v>
      </c>
      <c r="BD28" s="138">
        <f>' Volume Projections'!AS26</f>
        <v>0</v>
      </c>
      <c r="BE28" s="138">
        <f>' Volume Projections'!AT26</f>
        <v>0</v>
      </c>
      <c r="BF28" s="138">
        <f>' Volume Projections'!AU26</f>
        <v>168750</v>
      </c>
      <c r="BG28" s="138">
        <f>' Volume Projections'!AV26</f>
        <v>126562.5</v>
      </c>
      <c r="BH28" s="138">
        <f>' Volume Projections'!AW26</f>
        <v>105468.75</v>
      </c>
      <c r="BI28" s="138">
        <f>' Volume Projections'!AX26</f>
        <v>84375</v>
      </c>
      <c r="BJ28" s="138">
        <f>' Volume Projections'!AY26</f>
        <v>86906.25</v>
      </c>
      <c r="BK28" s="138">
        <f>' Volume Projections'!AZ26</f>
        <v>89513.4375</v>
      </c>
      <c r="BL28" s="138">
        <f>' Volume Projections'!BA26</f>
        <v>92198.84062500001</v>
      </c>
      <c r="BM28" s="138">
        <f>' Volume Projections'!BB26</f>
        <v>94964.80584375001</v>
      </c>
      <c r="BN28" s="138">
        <f>' Volume Projections'!BC26</f>
        <v>97813.75001906251</v>
      </c>
    </row>
    <row r="29" spans="3:66" s="19" customFormat="1" ht="12.75">
      <c r="C29" s="130"/>
      <c r="D29"/>
      <c r="E29"/>
      <c r="F29"/>
      <c r="G29" s="42"/>
      <c r="H29" s="42"/>
      <c r="I29" s="42"/>
      <c r="J29" s="42"/>
      <c r="K29" s="42"/>
      <c r="L29" s="42"/>
      <c r="M29" s="160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</row>
    <row r="30" spans="2:66" s="19" customFormat="1" ht="12.75">
      <c r="B30" s="116" t="str">
        <f>' Volume Projections'!A29</f>
        <v>Sales + Renewals</v>
      </c>
      <c r="C30" s="130"/>
      <c r="D30"/>
      <c r="E30"/>
      <c r="F30"/>
      <c r="G30" s="42"/>
      <c r="H30" s="42"/>
      <c r="I30" s="42"/>
      <c r="J30" s="42"/>
      <c r="K30" s="42"/>
      <c r="L30" s="42"/>
      <c r="M30" s="160">
        <f>' Volume Projections'!B31</f>
        <v>225000</v>
      </c>
      <c r="N30" s="138">
        <f>' Volume Projections'!C31</f>
        <v>150075</v>
      </c>
      <c r="O30" s="138">
        <f>' Volume Projections'!D31</f>
        <v>0</v>
      </c>
      <c r="P30" s="138">
        <f>' Volume Projections'!E31</f>
        <v>300000</v>
      </c>
      <c r="Q30" s="138">
        <f>' Volume Projections'!F31</f>
        <v>225000</v>
      </c>
      <c r="R30" s="138">
        <f>' Volume Projections'!G31</f>
        <v>187500</v>
      </c>
      <c r="S30" s="138">
        <f>' Volume Projections'!H31</f>
        <v>150000</v>
      </c>
      <c r="T30" s="138">
        <f>' Volume Projections'!I31</f>
        <v>154500</v>
      </c>
      <c r="U30" s="138">
        <f>' Volume Projections'!J31</f>
        <v>159135</v>
      </c>
      <c r="V30" s="138">
        <f>' Volume Projections'!K31</f>
        <v>163909.05000000002</v>
      </c>
      <c r="W30" s="138">
        <f>' Volume Projections'!L31</f>
        <v>168826.32150000002</v>
      </c>
      <c r="X30" s="138">
        <f>' Volume Projections'!M31</f>
        <v>173891.11114500003</v>
      </c>
      <c r="Y30" s="138">
        <f>' Volume Projections'!N31</f>
        <v>178238.38892362503</v>
      </c>
      <c r="Z30" s="138">
        <f>' Volume Projections'!O31</f>
        <v>182694.34864671563</v>
      </c>
      <c r="AA30" s="138">
        <f>' Volume Projections'!P31</f>
        <v>187261.70736288352</v>
      </c>
      <c r="AB30" s="138">
        <f>' Volume Projections'!Q31</f>
        <v>191943.2500469556</v>
      </c>
      <c r="AC30" s="138">
        <f>' Volume Projections'!R31</f>
        <v>196741.83129812946</v>
      </c>
      <c r="AD30" s="138">
        <f>' Volume Projections'!S31</f>
        <v>201660.37708058266</v>
      </c>
      <c r="AE30" s="138">
        <f>' Volume Projections'!T31</f>
        <v>206701.8865075972</v>
      </c>
      <c r="AF30" s="138">
        <f>' Volume Projections'!U31</f>
        <v>211869.4336702871</v>
      </c>
      <c r="AG30" s="138">
        <f>' Volume Projections'!V31</f>
        <v>217166.16951204426</v>
      </c>
      <c r="AH30" s="138">
        <f>' Volume Projections'!W31</f>
        <v>222595.32374984535</v>
      </c>
      <c r="AI30" s="138">
        <f>' Volume Projections'!X31</f>
        <v>228160.20684359147</v>
      </c>
      <c r="AJ30" s="138">
        <f>' Volume Projections'!Y31</f>
        <v>233864.21201468122</v>
      </c>
      <c r="AK30" s="138">
        <f>' Volume Projections'!Z31</f>
        <v>238541.49625497486</v>
      </c>
      <c r="AL30" s="138">
        <f>' Volume Projections'!AA31</f>
        <v>243312.32618007436</v>
      </c>
      <c r="AM30" s="138">
        <f>' Volume Projections'!AB31</f>
        <v>248178.57270367586</v>
      </c>
      <c r="AN30" s="138">
        <f>' Volume Projections'!AC31</f>
        <v>478142.14415774937</v>
      </c>
      <c r="AO30" s="138">
        <f>' Volume Projections'!AD31</f>
        <v>426954.98704090435</v>
      </c>
      <c r="AP30" s="138">
        <f>' Volume Projections'!AE31</f>
        <v>403994.0867817225</v>
      </c>
      <c r="AQ30" s="138">
        <f>' Volume Projections'!AF31</f>
        <v>381136.46851735696</v>
      </c>
      <c r="AR30" s="138">
        <f>' Volume Projections'!AG31</f>
        <v>389884.1978877041</v>
      </c>
      <c r="AS30" s="138">
        <f>' Volume Projections'!AH31</f>
        <v>398840.63184545824</v>
      </c>
      <c r="AT30" s="138">
        <f>' Volume Projections'!AI31</f>
        <v>408010.95698236744</v>
      </c>
      <c r="AU30" s="138">
        <f>' Volume Projections'!AJ31</f>
        <v>417400.49399701477</v>
      </c>
      <c r="AV30" s="138">
        <f>' Volume Projections'!AK31</f>
        <v>427014.7012882051</v>
      </c>
      <c r="AW30" s="138">
        <f>' Volume Projections'!AL31</f>
        <v>603474.1051411156</v>
      </c>
      <c r="AX30" s="138">
        <f>' Volume Projections'!AM31</f>
        <v>555138.0046351595</v>
      </c>
      <c r="AY30" s="138">
        <f>' Volume Projections'!AN31</f>
        <v>450590.68856953725</v>
      </c>
      <c r="AZ30" s="138">
        <f>' Volume Projections'!AO31</f>
        <v>458754.0117033019</v>
      </c>
      <c r="BA30" s="138">
        <f>' Volume Projections'!AP31</f>
        <v>467074.8962542036</v>
      </c>
      <c r="BB30" s="138">
        <f>' Volume Projections'!AQ31</f>
        <v>475556.5834327525</v>
      </c>
      <c r="BC30" s="138">
        <f>' Volume Projections'!AR31</f>
        <v>484202.3850123482</v>
      </c>
      <c r="BD30" s="138">
        <f>' Volume Projections'!AS31</f>
        <v>493015.6849363403</v>
      </c>
      <c r="BE30" s="138">
        <f>' Volume Projections'!AT31</f>
        <v>501999.9409629125</v>
      </c>
      <c r="BF30" s="138">
        <f>' Volume Projections'!AU31</f>
        <v>679908.6863486965</v>
      </c>
      <c r="BG30" s="138">
        <f>' Volume Projections'!AV31</f>
        <v>647058.0315720508</v>
      </c>
      <c r="BH30" s="138">
        <f>' Volume Projections'!AW31</f>
        <v>635482.9160969584</v>
      </c>
      <c r="BI30" s="138">
        <f>' Volume Projections'!AX31</f>
        <v>619670.2093126083</v>
      </c>
      <c r="BJ30" s="138">
        <f>' Volume Projections'!AY31</f>
        <v>627561.5271920399</v>
      </c>
      <c r="BK30" s="138">
        <f>' Volume Projections'!AZ31</f>
        <v>635609.2547475258</v>
      </c>
      <c r="BL30" s="138">
        <f>' Volume Projections'!BA31</f>
        <v>643817.1459016798</v>
      </c>
      <c r="BM30" s="138">
        <f>' Volume Projections'!BB31</f>
        <v>652189.0517685878</v>
      </c>
      <c r="BN30" s="138">
        <f>' Volume Projections'!BC31</f>
        <v>660728.9232777347</v>
      </c>
    </row>
    <row r="31" spans="3:66" s="19" customFormat="1" ht="12.75">
      <c r="C31" s="130"/>
      <c r="D31"/>
      <c r="E31"/>
      <c r="F31"/>
      <c r="G31" s="42"/>
      <c r="H31" s="42"/>
      <c r="I31" s="42"/>
      <c r="J31" s="42"/>
      <c r="K31" s="42"/>
      <c r="L31" s="42"/>
      <c r="M31" s="160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</row>
    <row r="32" spans="2:66" s="19" customFormat="1" ht="12.75">
      <c r="B32" s="116" t="str">
        <f>' Volume Projections'!A34</f>
        <v>Cummulative Under Management</v>
      </c>
      <c r="C32" s="130"/>
      <c r="D32"/>
      <c r="E32"/>
      <c r="F32"/>
      <c r="G32" s="42"/>
      <c r="H32" s="42"/>
      <c r="I32" s="42"/>
      <c r="J32" s="42"/>
      <c r="K32" s="42"/>
      <c r="L32" s="42"/>
      <c r="M32" s="160">
        <f>' Volume Projections'!B36</f>
        <v>225000</v>
      </c>
      <c r="N32" s="138">
        <f>' Volume Projections'!C36</f>
        <v>375075</v>
      </c>
      <c r="O32" s="138">
        <f>' Volume Projections'!D36</f>
        <v>0</v>
      </c>
      <c r="P32" s="138">
        <f>' Volume Projections'!E36</f>
        <v>675075</v>
      </c>
      <c r="Q32" s="138">
        <f>' Volume Projections'!F36</f>
        <v>900075</v>
      </c>
      <c r="R32" s="138">
        <f>' Volume Projections'!G36</f>
        <v>1087575</v>
      </c>
      <c r="S32" s="138">
        <f>' Volume Projections'!H36</f>
        <v>1237575</v>
      </c>
      <c r="T32" s="138">
        <f>' Volume Projections'!I36</f>
        <v>1392075</v>
      </c>
      <c r="U32" s="138">
        <f>' Volume Projections'!J36</f>
        <v>1551210</v>
      </c>
      <c r="V32" s="138">
        <f>' Volume Projections'!K36</f>
        <v>1715119.05</v>
      </c>
      <c r="W32" s="138">
        <f>' Volume Projections'!L36</f>
        <v>1883945.3715000001</v>
      </c>
      <c r="X32" s="138">
        <f>' Volume Projections'!M36</f>
        <v>2057836.482645</v>
      </c>
      <c r="Y32" s="138">
        <f>' Volume Projections'!N36</f>
        <v>2236074.8715686253</v>
      </c>
      <c r="Z32" s="138">
        <f>' Volume Projections'!O36</f>
        <v>2418769.220215341</v>
      </c>
      <c r="AA32" s="138">
        <f>' Volume Projections'!P36</f>
        <v>2606030.927578225</v>
      </c>
      <c r="AB32" s="138">
        <f>' Volume Projections'!Q36</f>
        <v>2797974.17762518</v>
      </c>
      <c r="AC32" s="138">
        <f>' Volume Projections'!R36</f>
        <v>2994716.00892331</v>
      </c>
      <c r="AD32" s="138">
        <f>' Volume Projections'!S36</f>
        <v>3196376.3860038924</v>
      </c>
      <c r="AE32" s="138">
        <f>' Volume Projections'!T36</f>
        <v>3403078.2725114897</v>
      </c>
      <c r="AF32" s="138">
        <f>' Volume Projections'!U36</f>
        <v>3614947.7061817767</v>
      </c>
      <c r="AG32" s="138">
        <f>' Volume Projections'!V36</f>
        <v>3832113.875693821</v>
      </c>
      <c r="AH32" s="138">
        <f>' Volume Projections'!W36</f>
        <v>4054709.1994436663</v>
      </c>
      <c r="AI32" s="138">
        <f>' Volume Projections'!X36</f>
        <v>4282869.406287258</v>
      </c>
      <c r="AJ32" s="138">
        <f>' Volume Projections'!Y36</f>
        <v>4516733.618301939</v>
      </c>
      <c r="AK32" s="138">
        <f>' Volume Projections'!Z36</f>
        <v>4755275.114556914</v>
      </c>
      <c r="AL32" s="138">
        <f>' Volume Projections'!AA36</f>
        <v>4998587.440736989</v>
      </c>
      <c r="AM32" s="138">
        <f>' Volume Projections'!AB36</f>
        <v>5246766.013440665</v>
      </c>
      <c r="AN32" s="138">
        <f>' Volume Projections'!AC36</f>
        <v>5724908.157598414</v>
      </c>
      <c r="AO32" s="138">
        <f>' Volume Projections'!AD36</f>
        <v>6151863.144639319</v>
      </c>
      <c r="AP32" s="138">
        <f>' Volume Projections'!AE36</f>
        <v>6555857.231421041</v>
      </c>
      <c r="AQ32" s="138">
        <f>' Volume Projections'!AF36</f>
        <v>6936993.699938398</v>
      </c>
      <c r="AR32" s="138">
        <f>' Volume Projections'!AG36</f>
        <v>7326877.897826102</v>
      </c>
      <c r="AS32" s="138">
        <f>' Volume Projections'!AH36</f>
        <v>7725718.52967156</v>
      </c>
      <c r="AT32" s="138">
        <f>' Volume Projections'!AI36</f>
        <v>8133729.486653928</v>
      </c>
      <c r="AU32" s="138">
        <f>' Volume Projections'!AJ36</f>
        <v>8551129.980650943</v>
      </c>
      <c r="AV32" s="138">
        <f>' Volume Projections'!AK36</f>
        <v>8978144.681939147</v>
      </c>
      <c r="AW32" s="138">
        <f>' Volume Projections'!AL36</f>
        <v>9581618.787080264</v>
      </c>
      <c r="AX32" s="138">
        <f>' Volume Projections'!AM36</f>
        <v>10136756.791715423</v>
      </c>
      <c r="AY32" s="138">
        <f>' Volume Projections'!AN36</f>
        <v>10587347.48028496</v>
      </c>
      <c r="AZ32" s="138">
        <f>' Volume Projections'!AO36</f>
        <v>11046101.49198826</v>
      </c>
      <c r="BA32" s="138">
        <f>' Volume Projections'!AP36</f>
        <v>11513176.388242465</v>
      </c>
      <c r="BB32" s="138">
        <f>' Volume Projections'!AQ36</f>
        <v>11988732.971675217</v>
      </c>
      <c r="BC32" s="138">
        <f>' Volume Projections'!AR36</f>
        <v>12472935.356687564</v>
      </c>
      <c r="BD32" s="138">
        <f>' Volume Projections'!AS36</f>
        <v>12965951.041623905</v>
      </c>
      <c r="BE32" s="138">
        <f>' Volume Projections'!AT36</f>
        <v>13467950.982586818</v>
      </c>
      <c r="BF32" s="138">
        <f>' Volume Projections'!AU36</f>
        <v>14147859.668935515</v>
      </c>
      <c r="BG32" s="138">
        <f>' Volume Projections'!AV36</f>
        <v>14794917.700507566</v>
      </c>
      <c r="BH32" s="138">
        <f>' Volume Projections'!AW36</f>
        <v>15430400.616604526</v>
      </c>
      <c r="BI32" s="138">
        <f>' Volume Projections'!AX36</f>
        <v>16050070.825917134</v>
      </c>
      <c r="BJ32" s="138">
        <f>' Volume Projections'!AY36</f>
        <v>16677632.353109173</v>
      </c>
      <c r="BK32" s="138">
        <f>' Volume Projections'!AZ36</f>
        <v>17313241.6078567</v>
      </c>
      <c r="BL32" s="138">
        <f>' Volume Projections'!BA36</f>
        <v>17957058.75375838</v>
      </c>
      <c r="BM32" s="138">
        <f>' Volume Projections'!BB36</f>
        <v>18609247.805526964</v>
      </c>
      <c r="BN32" s="138">
        <f>' Volume Projections'!BC36</f>
        <v>19269976.7288047</v>
      </c>
    </row>
    <row r="33" spans="3:66" s="19" customFormat="1" ht="12.75">
      <c r="C33" s="130"/>
      <c r="D33"/>
      <c r="E33"/>
      <c r="F33"/>
      <c r="G33" s="42"/>
      <c r="H33" s="42"/>
      <c r="I33" s="42"/>
      <c r="J33" s="42"/>
      <c r="K33" s="42"/>
      <c r="L33" s="42"/>
      <c r="M33" s="160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</row>
    <row r="34" spans="2:66" s="19" customFormat="1" ht="12.75">
      <c r="B34" s="120" t="s">
        <v>297</v>
      </c>
      <c r="C34" s="130"/>
      <c r="D34"/>
      <c r="E34"/>
      <c r="F34"/>
      <c r="G34" s="42"/>
      <c r="H34" s="42"/>
      <c r="I34" s="42"/>
      <c r="J34" s="42"/>
      <c r="K34" s="42"/>
      <c r="L34" s="42"/>
      <c r="M34" s="160">
        <f>M30*$C$15*$C$12</f>
        <v>3924000</v>
      </c>
      <c r="N34" s="138">
        <f>N30*$C$15*$C$12</f>
        <v>2617308</v>
      </c>
      <c r="O34" s="138">
        <f>O30*$C$15*$C$12</f>
        <v>0</v>
      </c>
      <c r="P34" s="138">
        <f>(P24*$C$11*$C$15)+((P26+P28)*$C$15*$C$14)</f>
        <v>3433500</v>
      </c>
      <c r="Q34" s="138">
        <f>(Q24*$C$11*$C$15)+((Q26+Q28)*$C$15*$C$14)</f>
        <v>2575125</v>
      </c>
      <c r="R34" s="138">
        <f>(R24*$C$11*$C$15)+((R26+R28)*$C$15*$C$14)</f>
        <v>2145937.5</v>
      </c>
      <c r="S34" s="138">
        <f aca="true" t="shared" si="0" ref="S34:BN34">(S24*$C$11*$C$15)+((S26+S28)*$C$15*$C$14)</f>
        <v>1716750</v>
      </c>
      <c r="T34" s="138">
        <f t="shared" si="0"/>
        <v>1768252.5</v>
      </c>
      <c r="U34" s="138">
        <f t="shared" si="0"/>
        <v>1821300.075</v>
      </c>
      <c r="V34" s="138">
        <f t="shared" si="0"/>
        <v>1875939.0772500003</v>
      </c>
      <c r="W34" s="138">
        <f t="shared" si="0"/>
        <v>1932217.2495675003</v>
      </c>
      <c r="X34" s="138">
        <f t="shared" si="0"/>
        <v>1990183.7670545257</v>
      </c>
      <c r="Y34" s="138">
        <f t="shared" si="0"/>
        <v>2039938.3612308886</v>
      </c>
      <c r="Z34" s="138">
        <f t="shared" si="0"/>
        <v>2090936.8202616605</v>
      </c>
      <c r="AA34" s="138">
        <f t="shared" si="0"/>
        <v>2143210.240768202</v>
      </c>
      <c r="AB34" s="138">
        <f t="shared" si="0"/>
        <v>2196790.496787407</v>
      </c>
      <c r="AC34" s="138">
        <f t="shared" si="0"/>
        <v>2251710.2592070918</v>
      </c>
      <c r="AD34" s="138">
        <f t="shared" si="0"/>
        <v>2308003.0156872687</v>
      </c>
      <c r="AE34" s="138">
        <f t="shared" si="0"/>
        <v>2365703.09107945</v>
      </c>
      <c r="AF34" s="138">
        <f t="shared" si="0"/>
        <v>2424845.6683564363</v>
      </c>
      <c r="AG34" s="138">
        <f t="shared" si="0"/>
        <v>2485466.810065347</v>
      </c>
      <c r="AH34" s="138">
        <f t="shared" si="0"/>
        <v>2547603.4803169803</v>
      </c>
      <c r="AI34" s="138">
        <f t="shared" si="0"/>
        <v>2611293.5673249047</v>
      </c>
      <c r="AJ34" s="138">
        <f t="shared" si="0"/>
        <v>2676575.9065080266</v>
      </c>
      <c r="AK34" s="138">
        <f t="shared" si="0"/>
        <v>2730107.4246381875</v>
      </c>
      <c r="AL34" s="138">
        <f t="shared" si="0"/>
        <v>2784709.5731309513</v>
      </c>
      <c r="AM34" s="138">
        <f t="shared" si="0"/>
        <v>2840403.7645935705</v>
      </c>
      <c r="AN34" s="138">
        <f t="shared" si="0"/>
        <v>4736586.839885442</v>
      </c>
      <c r="AO34" s="138">
        <f t="shared" si="0"/>
        <v>4334687.326683151</v>
      </c>
      <c r="AP34" s="138">
        <f t="shared" si="0"/>
        <v>4163868.573216814</v>
      </c>
      <c r="AQ34" s="138">
        <f t="shared" si="0"/>
        <v>3994231.882181151</v>
      </c>
      <c r="AR34" s="138">
        <f t="shared" si="0"/>
        <v>4083313.3948247745</v>
      </c>
      <c r="AS34" s="138">
        <f t="shared" si="0"/>
        <v>4174452.4439712698</v>
      </c>
      <c r="AT34" s="138">
        <f t="shared" si="0"/>
        <v>4267698.457538195</v>
      </c>
      <c r="AU34" s="138">
        <f t="shared" si="0"/>
        <v>4363102.100317085</v>
      </c>
      <c r="AV34" s="138">
        <f t="shared" si="0"/>
        <v>4460715.306160395</v>
      </c>
      <c r="AW34" s="138">
        <f t="shared" si="0"/>
        <v>5917818.9845048785</v>
      </c>
      <c r="AX34" s="138">
        <f t="shared" si="0"/>
        <v>5537437.635493331</v>
      </c>
      <c r="AY34" s="138">
        <f t="shared" si="0"/>
        <v>4697751.093370883</v>
      </c>
      <c r="AZ34" s="138">
        <f t="shared" si="0"/>
        <v>4779698.843204132</v>
      </c>
      <c r="BA34" s="138">
        <f t="shared" si="0"/>
        <v>4863162.846370697</v>
      </c>
      <c r="BB34" s="138">
        <f t="shared" si="0"/>
        <v>4948173.022597724</v>
      </c>
      <c r="BC34" s="138">
        <f t="shared" si="0"/>
        <v>5034759.919806443</v>
      </c>
      <c r="BD34" s="138">
        <f t="shared" si="0"/>
        <v>5122954.728020037</v>
      </c>
      <c r="BE34" s="138">
        <f t="shared" si="0"/>
        <v>5212789.293592246</v>
      </c>
      <c r="BF34" s="138">
        <f t="shared" si="0"/>
        <v>6683827.383764336</v>
      </c>
      <c r="BG34" s="138">
        <f t="shared" si="0"/>
        <v>6432156.889058214</v>
      </c>
      <c r="BH34" s="138">
        <f t="shared" si="0"/>
        <v>6354667.1822636835</v>
      </c>
      <c r="BI34" s="138">
        <f t="shared" si="0"/>
        <v>6231196.276017476</v>
      </c>
      <c r="BJ34" s="138">
        <f t="shared" si="0"/>
        <v>6301534.7612562645</v>
      </c>
      <c r="BK34" s="138">
        <f t="shared" si="0"/>
        <v>6373181.030404668</v>
      </c>
      <c r="BL34" s="138">
        <f t="shared" si="0"/>
        <v>6446165.917454095</v>
      </c>
      <c r="BM34" s="138">
        <f t="shared" si="0"/>
        <v>6520521.051664608</v>
      </c>
      <c r="BN34" s="138">
        <f t="shared" si="0"/>
        <v>6596278.879019165</v>
      </c>
    </row>
    <row r="35" spans="2:66" s="19" customFormat="1" ht="12.75">
      <c r="B35" s="59"/>
      <c r="C35" s="65"/>
      <c r="D35"/>
      <c r="E35"/>
      <c r="F35"/>
      <c r="G35" s="40"/>
      <c r="H35" s="40"/>
      <c r="I35" s="40"/>
      <c r="J35" s="40"/>
      <c r="K35" s="40"/>
      <c r="L35" s="40"/>
      <c r="M35" s="160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</row>
    <row r="36" spans="2:66" s="19" customFormat="1" ht="38.25">
      <c r="B36" s="146" t="s">
        <v>308</v>
      </c>
      <c r="C36"/>
      <c r="D36"/>
      <c r="E36"/>
      <c r="F36"/>
      <c r="G36" s="40"/>
      <c r="H36" s="40"/>
      <c r="I36" s="40"/>
      <c r="J36" s="40"/>
      <c r="K36" s="40"/>
      <c r="L36" s="40"/>
      <c r="M36" s="160">
        <f>M30*$C$12*$C$16</f>
        <v>1440000</v>
      </c>
      <c r="N36" s="138">
        <f>N30*$C$12*$C$16</f>
        <v>960480</v>
      </c>
      <c r="O36" s="138">
        <f>O30*$C$12*$C$16</f>
        <v>0</v>
      </c>
      <c r="P36" s="138">
        <f aca="true" t="shared" si="1" ref="P36:W36">P30*$C$11*$C$16</f>
        <v>1260000</v>
      </c>
      <c r="Q36" s="138">
        <f t="shared" si="1"/>
        <v>945000</v>
      </c>
      <c r="R36" s="138">
        <f t="shared" si="1"/>
        <v>787500</v>
      </c>
      <c r="S36" s="138">
        <f t="shared" si="1"/>
        <v>630000</v>
      </c>
      <c r="T36" s="138">
        <f t="shared" si="1"/>
        <v>648900</v>
      </c>
      <c r="U36" s="138">
        <f t="shared" si="1"/>
        <v>668367</v>
      </c>
      <c r="V36" s="138">
        <f t="shared" si="1"/>
        <v>688418.0100000001</v>
      </c>
      <c r="W36" s="138">
        <f t="shared" si="1"/>
        <v>709070.5503000001</v>
      </c>
      <c r="X36" s="138">
        <f aca="true" t="shared" si="2" ref="X36:BA36">X30*$C$11*$C$16</f>
        <v>730342.6668090002</v>
      </c>
      <c r="Y36" s="138">
        <f t="shared" si="2"/>
        <v>748601.2334792252</v>
      </c>
      <c r="Z36" s="138">
        <f t="shared" si="2"/>
        <v>767316.2643162056</v>
      </c>
      <c r="AA36" s="138">
        <f t="shared" si="2"/>
        <v>786499.1709241108</v>
      </c>
      <c r="AB36" s="138">
        <f t="shared" si="2"/>
        <v>806161.6501972135</v>
      </c>
      <c r="AC36" s="138">
        <f t="shared" si="2"/>
        <v>826315.6914521437</v>
      </c>
      <c r="AD36" s="138">
        <f t="shared" si="2"/>
        <v>846973.5837384473</v>
      </c>
      <c r="AE36" s="138">
        <f t="shared" si="2"/>
        <v>868147.9233319083</v>
      </c>
      <c r="AF36" s="138">
        <f t="shared" si="2"/>
        <v>889851.6214152059</v>
      </c>
      <c r="AG36" s="138">
        <f t="shared" si="2"/>
        <v>912097.9119505859</v>
      </c>
      <c r="AH36" s="138">
        <f t="shared" si="2"/>
        <v>934900.3597493505</v>
      </c>
      <c r="AI36" s="138">
        <f t="shared" si="2"/>
        <v>958272.8687430843</v>
      </c>
      <c r="AJ36" s="138">
        <f t="shared" si="2"/>
        <v>982229.6904616612</v>
      </c>
      <c r="AK36" s="138">
        <f t="shared" si="2"/>
        <v>1001874.2842708945</v>
      </c>
      <c r="AL36" s="138">
        <f t="shared" si="2"/>
        <v>1021911.7699563124</v>
      </c>
      <c r="AM36" s="138">
        <f t="shared" si="2"/>
        <v>1042350.0053554387</v>
      </c>
      <c r="AN36" s="138">
        <f t="shared" si="2"/>
        <v>2008197.0054625475</v>
      </c>
      <c r="AO36" s="138">
        <f t="shared" si="2"/>
        <v>1793210.9455717984</v>
      </c>
      <c r="AP36" s="138">
        <f t="shared" si="2"/>
        <v>1696775.1644832345</v>
      </c>
      <c r="AQ36" s="138">
        <f t="shared" si="2"/>
        <v>1600773.1677728994</v>
      </c>
      <c r="AR36" s="138">
        <f t="shared" si="2"/>
        <v>1637513.6311283575</v>
      </c>
      <c r="AS36" s="138">
        <f t="shared" si="2"/>
        <v>1675130.6537509246</v>
      </c>
      <c r="AT36" s="138">
        <f t="shared" si="2"/>
        <v>1713646.0193259434</v>
      </c>
      <c r="AU36" s="138">
        <f t="shared" si="2"/>
        <v>1753082.0747874621</v>
      </c>
      <c r="AV36" s="138">
        <f t="shared" si="2"/>
        <v>1793461.7454104614</v>
      </c>
      <c r="AW36" s="138">
        <f t="shared" si="2"/>
        <v>2534591.2415926857</v>
      </c>
      <c r="AX36" s="138">
        <f t="shared" si="2"/>
        <v>2331579.61946767</v>
      </c>
      <c r="AY36" s="138">
        <f t="shared" si="2"/>
        <v>1892480.8919920565</v>
      </c>
      <c r="AZ36" s="138">
        <f t="shared" si="2"/>
        <v>1926766.8491538682</v>
      </c>
      <c r="BA36" s="138">
        <f t="shared" si="2"/>
        <v>1961714.5642676551</v>
      </c>
      <c r="BB36" s="138">
        <f aca="true" t="shared" si="3" ref="BB36:BN36">BB30*$C$11*$C$16</f>
        <v>1997337.6504175607</v>
      </c>
      <c r="BC36" s="138">
        <f t="shared" si="3"/>
        <v>2033650.0170518626</v>
      </c>
      <c r="BD36" s="138">
        <f t="shared" si="3"/>
        <v>2070665.8767326295</v>
      </c>
      <c r="BE36" s="138">
        <f t="shared" si="3"/>
        <v>2108399.7520442326</v>
      </c>
      <c r="BF36" s="138">
        <f t="shared" si="3"/>
        <v>2855616.4826645255</v>
      </c>
      <c r="BG36" s="138">
        <f t="shared" si="3"/>
        <v>2717643.7326026135</v>
      </c>
      <c r="BH36" s="138">
        <f t="shared" si="3"/>
        <v>2669028.2476072256</v>
      </c>
      <c r="BI36" s="138">
        <f t="shared" si="3"/>
        <v>2602614.879112955</v>
      </c>
      <c r="BJ36" s="138">
        <f t="shared" si="3"/>
        <v>2635758.4142065677</v>
      </c>
      <c r="BK36" s="138">
        <f t="shared" si="3"/>
        <v>2669558.8699396085</v>
      </c>
      <c r="BL36" s="138">
        <f t="shared" si="3"/>
        <v>2704032.012787055</v>
      </c>
      <c r="BM36" s="138">
        <f t="shared" si="3"/>
        <v>2739194.017428069</v>
      </c>
      <c r="BN36" s="138">
        <f t="shared" si="3"/>
        <v>2775061.477766486</v>
      </c>
    </row>
    <row r="37" spans="2:66" s="19" customFormat="1" ht="12.75">
      <c r="B37" s="120"/>
      <c r="C37"/>
      <c r="D37"/>
      <c r="E37"/>
      <c r="F37"/>
      <c r="G37" s="40"/>
      <c r="H37" s="40"/>
      <c r="I37" s="40"/>
      <c r="J37" s="40"/>
      <c r="K37" s="40"/>
      <c r="L37" s="40"/>
      <c r="M37" s="160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</row>
    <row r="38" spans="1:66" s="19" customFormat="1" ht="12.75">
      <c r="A38" s="120" t="s">
        <v>289</v>
      </c>
      <c r="B38" s="120"/>
      <c r="C38"/>
      <c r="D38"/>
      <c r="E38"/>
      <c r="F38"/>
      <c r="G38" s="40"/>
      <c r="H38" s="40"/>
      <c r="I38" s="40"/>
      <c r="J38" s="40"/>
      <c r="K38" s="40"/>
      <c r="L38" s="40"/>
      <c r="M38" s="160">
        <f aca="true" t="shared" si="4" ref="M38:W38">M34-M36</f>
        <v>2484000</v>
      </c>
      <c r="N38" s="138">
        <f t="shared" si="4"/>
        <v>1656828</v>
      </c>
      <c r="O38" s="138">
        <f t="shared" si="4"/>
        <v>0</v>
      </c>
      <c r="P38" s="138">
        <f t="shared" si="4"/>
        <v>2173500</v>
      </c>
      <c r="Q38" s="138">
        <f t="shared" si="4"/>
        <v>1630125</v>
      </c>
      <c r="R38" s="138">
        <f t="shared" si="4"/>
        <v>1358437.5</v>
      </c>
      <c r="S38" s="138">
        <f t="shared" si="4"/>
        <v>1086750</v>
      </c>
      <c r="T38" s="138">
        <f t="shared" si="4"/>
        <v>1119352.5</v>
      </c>
      <c r="U38" s="138">
        <f t="shared" si="4"/>
        <v>1152933.075</v>
      </c>
      <c r="V38" s="138">
        <f t="shared" si="4"/>
        <v>1187521.0672500003</v>
      </c>
      <c r="W38" s="138">
        <f t="shared" si="4"/>
        <v>1223146.6992675</v>
      </c>
      <c r="X38" s="138">
        <f aca="true" t="shared" si="5" ref="X38:BA38">X34-X36</f>
        <v>1259841.1002455256</v>
      </c>
      <c r="Y38" s="138">
        <f t="shared" si="5"/>
        <v>1291337.1277516633</v>
      </c>
      <c r="Z38" s="138">
        <f t="shared" si="5"/>
        <v>1323620.5559454549</v>
      </c>
      <c r="AA38" s="138">
        <f t="shared" si="5"/>
        <v>1356711.0698440913</v>
      </c>
      <c r="AB38" s="138">
        <f t="shared" si="5"/>
        <v>1390628.8465901935</v>
      </c>
      <c r="AC38" s="138">
        <f t="shared" si="5"/>
        <v>1425394.567754948</v>
      </c>
      <c r="AD38" s="138">
        <f t="shared" si="5"/>
        <v>1461029.4319488215</v>
      </c>
      <c r="AE38" s="138">
        <f t="shared" si="5"/>
        <v>1497555.1677475418</v>
      </c>
      <c r="AF38" s="138">
        <f t="shared" si="5"/>
        <v>1534994.0469412305</v>
      </c>
      <c r="AG38" s="138">
        <f t="shared" si="5"/>
        <v>1573368.8981147609</v>
      </c>
      <c r="AH38" s="138">
        <f t="shared" si="5"/>
        <v>1612703.1205676298</v>
      </c>
      <c r="AI38" s="138">
        <f t="shared" si="5"/>
        <v>1653020.6985818204</v>
      </c>
      <c r="AJ38" s="138">
        <f t="shared" si="5"/>
        <v>1694346.2160463654</v>
      </c>
      <c r="AK38" s="138">
        <f t="shared" si="5"/>
        <v>1728233.140367293</v>
      </c>
      <c r="AL38" s="138">
        <f t="shared" si="5"/>
        <v>1762797.803174639</v>
      </c>
      <c r="AM38" s="138">
        <f t="shared" si="5"/>
        <v>1798053.7592381318</v>
      </c>
      <c r="AN38" s="138">
        <f t="shared" si="5"/>
        <v>2728389.834422894</v>
      </c>
      <c r="AO38" s="138">
        <f t="shared" si="5"/>
        <v>2541476.3811113522</v>
      </c>
      <c r="AP38" s="138">
        <f t="shared" si="5"/>
        <v>2467093.4087335793</v>
      </c>
      <c r="AQ38" s="138">
        <f t="shared" si="5"/>
        <v>2393458.7144082515</v>
      </c>
      <c r="AR38" s="138">
        <f t="shared" si="5"/>
        <v>2445799.763696417</v>
      </c>
      <c r="AS38" s="138">
        <f t="shared" si="5"/>
        <v>2499321.7902203454</v>
      </c>
      <c r="AT38" s="138">
        <f t="shared" si="5"/>
        <v>2554052.4382122513</v>
      </c>
      <c r="AU38" s="138">
        <f t="shared" si="5"/>
        <v>2610020.025529623</v>
      </c>
      <c r="AV38" s="138">
        <f t="shared" si="5"/>
        <v>2667253.5607499336</v>
      </c>
      <c r="AW38" s="138">
        <f t="shared" si="5"/>
        <v>3383227.742912193</v>
      </c>
      <c r="AX38" s="138">
        <f t="shared" si="5"/>
        <v>3205858.0160256606</v>
      </c>
      <c r="AY38" s="138">
        <f t="shared" si="5"/>
        <v>2805270.201378826</v>
      </c>
      <c r="AZ38" s="138">
        <f t="shared" si="5"/>
        <v>2852931.9940502644</v>
      </c>
      <c r="BA38" s="138">
        <f t="shared" si="5"/>
        <v>2901448.282103042</v>
      </c>
      <c r="BB38" s="138">
        <f aca="true" t="shared" si="6" ref="BB38:BN38">BB34-BB36</f>
        <v>2950835.372180163</v>
      </c>
      <c r="BC38" s="138">
        <f t="shared" si="6"/>
        <v>3001109.9027545806</v>
      </c>
      <c r="BD38" s="138">
        <f t="shared" si="6"/>
        <v>3052288.851287407</v>
      </c>
      <c r="BE38" s="138">
        <f t="shared" si="6"/>
        <v>3104389.5415480137</v>
      </c>
      <c r="BF38" s="138">
        <f t="shared" si="6"/>
        <v>3828210.9010998104</v>
      </c>
      <c r="BG38" s="138">
        <f t="shared" si="6"/>
        <v>3714513.1564556</v>
      </c>
      <c r="BH38" s="138">
        <f t="shared" si="6"/>
        <v>3685638.934656458</v>
      </c>
      <c r="BI38" s="138">
        <f t="shared" si="6"/>
        <v>3628581.3969045207</v>
      </c>
      <c r="BJ38" s="138">
        <f t="shared" si="6"/>
        <v>3665776.347049697</v>
      </c>
      <c r="BK38" s="138">
        <f t="shared" si="6"/>
        <v>3703622.16046506</v>
      </c>
      <c r="BL38" s="138">
        <f t="shared" si="6"/>
        <v>3742133.9046670394</v>
      </c>
      <c r="BM38" s="138">
        <f t="shared" si="6"/>
        <v>3781327.0342365387</v>
      </c>
      <c r="BN38" s="138">
        <f t="shared" si="6"/>
        <v>3821217.4012526795</v>
      </c>
    </row>
    <row r="39" spans="3:66" s="19" customFormat="1" ht="12.75">
      <c r="C39"/>
      <c r="D39"/>
      <c r="E39"/>
      <c r="F39"/>
      <c r="G39" s="40"/>
      <c r="H39" s="40"/>
      <c r="I39" s="40"/>
      <c r="J39" s="40"/>
      <c r="K39" s="40"/>
      <c r="L39" s="40"/>
      <c r="M39" s="160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</row>
    <row r="40" spans="3:66" s="19" customFormat="1" ht="12.75">
      <c r="C40"/>
      <c r="D40"/>
      <c r="E40"/>
      <c r="F40"/>
      <c r="G40" s="40"/>
      <c r="H40" s="40"/>
      <c r="I40" s="40"/>
      <c r="J40" s="40"/>
      <c r="K40" s="40"/>
      <c r="L40" s="40"/>
      <c r="M40" s="161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</row>
    <row r="41" spans="6:66" ht="12.75">
      <c r="F41"/>
      <c r="G41" s="20" t="s">
        <v>109</v>
      </c>
      <c r="H41" s="20"/>
      <c r="I41" s="20"/>
      <c r="J41" s="20"/>
      <c r="K41" s="20"/>
      <c r="L41" s="20"/>
      <c r="M41" s="131"/>
      <c r="N41" s="20"/>
      <c r="O41" s="20"/>
      <c r="P41" s="20"/>
      <c r="Q41" s="20"/>
      <c r="R41" s="20"/>
      <c r="S41" s="20" t="s">
        <v>110</v>
      </c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 t="s">
        <v>111</v>
      </c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 t="s">
        <v>112</v>
      </c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 t="s">
        <v>113</v>
      </c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</row>
    <row r="42" spans="6:66" ht="12.75">
      <c r="F42"/>
      <c r="G42" s="103">
        <v>1</v>
      </c>
      <c r="H42" s="103">
        <v>2</v>
      </c>
      <c r="I42" s="103">
        <v>3</v>
      </c>
      <c r="J42" s="103">
        <v>4</v>
      </c>
      <c r="K42" s="103">
        <v>5</v>
      </c>
      <c r="L42" s="103">
        <v>6</v>
      </c>
      <c r="M42" s="162">
        <v>7</v>
      </c>
      <c r="N42" s="103">
        <v>8</v>
      </c>
      <c r="O42" s="103">
        <v>9</v>
      </c>
      <c r="P42" s="103">
        <v>10</v>
      </c>
      <c r="Q42" s="103">
        <v>11</v>
      </c>
      <c r="R42" s="103">
        <v>12</v>
      </c>
      <c r="S42" s="103">
        <v>1</v>
      </c>
      <c r="T42" s="103">
        <v>2</v>
      </c>
      <c r="U42" s="103">
        <v>3</v>
      </c>
      <c r="V42" s="103">
        <v>4</v>
      </c>
      <c r="W42" s="103">
        <v>5</v>
      </c>
      <c r="X42" s="103">
        <v>6</v>
      </c>
      <c r="Y42" s="103">
        <v>7</v>
      </c>
      <c r="Z42" s="103">
        <v>8</v>
      </c>
      <c r="AA42" s="103">
        <v>9</v>
      </c>
      <c r="AB42" s="103">
        <v>10</v>
      </c>
      <c r="AC42" s="103">
        <v>11</v>
      </c>
      <c r="AD42" s="103">
        <v>12</v>
      </c>
      <c r="AE42" s="103">
        <v>1</v>
      </c>
      <c r="AF42" s="103">
        <v>2</v>
      </c>
      <c r="AG42" s="103">
        <v>3</v>
      </c>
      <c r="AH42" s="103">
        <v>4</v>
      </c>
      <c r="AI42" s="103">
        <v>5</v>
      </c>
      <c r="AJ42" s="103">
        <v>6</v>
      </c>
      <c r="AK42" s="103">
        <v>7</v>
      </c>
      <c r="AL42" s="103">
        <v>8</v>
      </c>
      <c r="AM42" s="103">
        <v>9</v>
      </c>
      <c r="AN42" s="103">
        <v>10</v>
      </c>
      <c r="AO42" s="103">
        <v>11</v>
      </c>
      <c r="AP42" s="103">
        <v>12</v>
      </c>
      <c r="AQ42" s="103">
        <v>1</v>
      </c>
      <c r="AR42" s="103">
        <v>2</v>
      </c>
      <c r="AS42" s="103">
        <v>3</v>
      </c>
      <c r="AT42" s="103">
        <v>4</v>
      </c>
      <c r="AU42" s="103">
        <v>5</v>
      </c>
      <c r="AV42" s="103">
        <v>6</v>
      </c>
      <c r="AW42" s="103">
        <v>7</v>
      </c>
      <c r="AX42" s="103">
        <v>8</v>
      </c>
      <c r="AY42" s="103">
        <v>9</v>
      </c>
      <c r="AZ42" s="103">
        <v>10</v>
      </c>
      <c r="BA42" s="103">
        <v>11</v>
      </c>
      <c r="BB42" s="103">
        <v>12</v>
      </c>
      <c r="BC42" s="103">
        <v>1</v>
      </c>
      <c r="BD42" s="103">
        <v>2</v>
      </c>
      <c r="BE42" s="103">
        <v>3</v>
      </c>
      <c r="BF42" s="103">
        <v>4</v>
      </c>
      <c r="BG42" s="103">
        <v>5</v>
      </c>
      <c r="BH42" s="103">
        <v>6</v>
      </c>
      <c r="BI42" s="103">
        <v>7</v>
      </c>
      <c r="BJ42" s="103">
        <v>8</v>
      </c>
      <c r="BK42" s="103">
        <v>9</v>
      </c>
      <c r="BL42" s="103">
        <v>10</v>
      </c>
      <c r="BM42" s="103">
        <v>11</v>
      </c>
      <c r="BN42" s="103">
        <v>12</v>
      </c>
    </row>
    <row r="43" spans="1:66" ht="15.75">
      <c r="A43" s="118" t="s">
        <v>268</v>
      </c>
      <c r="F43"/>
      <c r="G43" s="117"/>
      <c r="H43" s="117"/>
      <c r="I43" s="117"/>
      <c r="J43" s="117"/>
      <c r="K43" s="117"/>
      <c r="L43" s="117"/>
      <c r="M43" s="163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</row>
    <row r="44" ht="12.75">
      <c r="F44"/>
    </row>
    <row r="45" spans="1:6" ht="12.75">
      <c r="A45" s="14" t="s">
        <v>124</v>
      </c>
      <c r="F45"/>
    </row>
    <row r="46" spans="2:66" ht="12.75">
      <c r="B46" s="67" t="s">
        <v>292</v>
      </c>
      <c r="F46"/>
      <c r="G46" s="77">
        <f>'Employee &amp; Expense Input'!H111</f>
        <v>6000</v>
      </c>
      <c r="H46" s="77">
        <f>'Employee &amp; Expense Input'!I111</f>
        <v>10000</v>
      </c>
      <c r="I46" s="77">
        <f>'Employee &amp; Expense Input'!J111</f>
        <v>16000</v>
      </c>
      <c r="J46" s="77">
        <f>'Employee &amp; Expense Input'!K111</f>
        <v>12000</v>
      </c>
      <c r="K46" s="77">
        <f>'Employee &amp; Expense Input'!L111</f>
        <v>8000</v>
      </c>
      <c r="L46" s="77">
        <f>'Employee &amp; Expense Input'!M111</f>
        <v>2000</v>
      </c>
      <c r="M46" s="164">
        <f>'Employee &amp; Expense Input'!N111</f>
        <v>0</v>
      </c>
      <c r="N46" s="77">
        <f>'Employee &amp; Expense Input'!O111</f>
        <v>6000</v>
      </c>
      <c r="O46" s="77">
        <f>'Employee &amp; Expense Input'!P111</f>
        <v>0</v>
      </c>
      <c r="P46" s="77">
        <f>'Employee &amp; Expense Input'!Q111</f>
        <v>0</v>
      </c>
      <c r="Q46" s="77">
        <f>'Employee &amp; Expense Input'!R111</f>
        <v>6000</v>
      </c>
      <c r="R46" s="77">
        <f>'Employee &amp; Expense Input'!S111</f>
        <v>0</v>
      </c>
      <c r="S46" s="77">
        <f>'Employee &amp; Expense Input'!T111</f>
        <v>0</v>
      </c>
      <c r="T46" s="77">
        <f>'Employee &amp; Expense Input'!U111</f>
        <v>0</v>
      </c>
      <c r="U46" s="77">
        <f>'Employee &amp; Expense Input'!V111</f>
        <v>0</v>
      </c>
      <c r="V46" s="77">
        <f>'Employee &amp; Expense Input'!W111</f>
        <v>0</v>
      </c>
      <c r="W46" s="77">
        <f>'Employee &amp; Expense Input'!X111</f>
        <v>0</v>
      </c>
      <c r="X46" s="77">
        <f>'Employee &amp; Expense Input'!Y111</f>
        <v>2000</v>
      </c>
      <c r="Y46" s="77">
        <f>'Employee &amp; Expense Input'!Z111</f>
        <v>0</v>
      </c>
      <c r="Z46" s="77">
        <f>'Employee &amp; Expense Input'!AA111</f>
        <v>0</v>
      </c>
      <c r="AA46" s="77">
        <f>'Employee &amp; Expense Input'!AB111</f>
        <v>0</v>
      </c>
      <c r="AB46" s="77">
        <f>'Employee &amp; Expense Input'!AC111</f>
        <v>0</v>
      </c>
      <c r="AC46" s="77">
        <f>'Employee &amp; Expense Input'!AD111</f>
        <v>0</v>
      </c>
      <c r="AD46" s="77">
        <f>'Employee &amp; Expense Input'!AE111</f>
        <v>0</v>
      </c>
      <c r="AE46" s="77">
        <f>'Employee &amp; Expense Input'!AF111</f>
        <v>0</v>
      </c>
      <c r="AF46" s="77">
        <f>'Employee &amp; Expense Input'!AG111</f>
        <v>0</v>
      </c>
      <c r="AG46" s="77">
        <f>'Employee &amp; Expense Input'!AH111</f>
        <v>0</v>
      </c>
      <c r="AH46" s="77">
        <f>'Employee &amp; Expense Input'!AI111</f>
        <v>0</v>
      </c>
      <c r="AI46" s="77">
        <f>'Employee &amp; Expense Input'!AJ111</f>
        <v>0</v>
      </c>
      <c r="AJ46" s="77">
        <f>'Employee &amp; Expense Input'!AK111</f>
        <v>2000</v>
      </c>
      <c r="AK46" s="77">
        <f>'Employee &amp; Expense Input'!AL111</f>
        <v>0</v>
      </c>
      <c r="AL46" s="77">
        <f>'Employee &amp; Expense Input'!AM111</f>
        <v>0</v>
      </c>
      <c r="AM46" s="77">
        <f>'Employee &amp; Expense Input'!AN111</f>
        <v>0</v>
      </c>
      <c r="AN46" s="77">
        <f>'Employee &amp; Expense Input'!AO111</f>
        <v>0</v>
      </c>
      <c r="AO46" s="77">
        <f>'Employee &amp; Expense Input'!AP111</f>
        <v>0</v>
      </c>
      <c r="AP46" s="77">
        <f>'Employee &amp; Expense Input'!AQ111</f>
        <v>0</v>
      </c>
      <c r="AQ46" s="77">
        <f>'Employee &amp; Expense Input'!AR111</f>
        <v>0</v>
      </c>
      <c r="AR46" s="77">
        <f>'Employee &amp; Expense Input'!AS111</f>
        <v>0</v>
      </c>
      <c r="AS46" s="77">
        <f>'Employee &amp; Expense Input'!AT111</f>
        <v>0</v>
      </c>
      <c r="AT46" s="77">
        <f>'Employee &amp; Expense Input'!AU111</f>
        <v>0</v>
      </c>
      <c r="AU46" s="77">
        <f>'Employee &amp; Expense Input'!AV111</f>
        <v>0</v>
      </c>
      <c r="AV46" s="77">
        <f>'Employee &amp; Expense Input'!AW111</f>
        <v>0</v>
      </c>
      <c r="AW46" s="77">
        <f>'Employee &amp; Expense Input'!AX111</f>
        <v>0</v>
      </c>
      <c r="AX46" s="77">
        <f>'Employee &amp; Expense Input'!AY111</f>
        <v>0</v>
      </c>
      <c r="AY46" s="77">
        <f>'Employee &amp; Expense Input'!AZ111</f>
        <v>0</v>
      </c>
      <c r="AZ46" s="77">
        <f>'Employee &amp; Expense Input'!BA111</f>
        <v>0</v>
      </c>
      <c r="BA46" s="77">
        <f>'Employee &amp; Expense Input'!BB111</f>
        <v>0</v>
      </c>
      <c r="BB46" s="77">
        <f>'Employee &amp; Expense Input'!BC111</f>
        <v>0</v>
      </c>
      <c r="BC46" s="77">
        <f>'Employee &amp; Expense Input'!BD111</f>
        <v>0</v>
      </c>
      <c r="BD46" s="77">
        <f>'Employee &amp; Expense Input'!BE111</f>
        <v>0</v>
      </c>
      <c r="BE46" s="77">
        <f>'Employee &amp; Expense Input'!BF111</f>
        <v>0</v>
      </c>
      <c r="BF46" s="77">
        <f>'Employee &amp; Expense Input'!BG111</f>
        <v>0</v>
      </c>
      <c r="BG46" s="77">
        <f>'Employee &amp; Expense Input'!BH111</f>
        <v>0</v>
      </c>
      <c r="BH46" s="77">
        <f>'Employee &amp; Expense Input'!BI111</f>
        <v>0</v>
      </c>
      <c r="BI46" s="77">
        <f>'Employee &amp; Expense Input'!BJ111</f>
        <v>0</v>
      </c>
      <c r="BJ46" s="77">
        <f>'Employee &amp; Expense Input'!BK111</f>
        <v>0</v>
      </c>
      <c r="BK46" s="77">
        <f>'Employee &amp; Expense Input'!BL111</f>
        <v>0</v>
      </c>
      <c r="BL46" s="77">
        <f>'Employee &amp; Expense Input'!BM111</f>
        <v>0</v>
      </c>
      <c r="BM46" s="77">
        <f>'Employee &amp; Expense Input'!BN111</f>
        <v>0</v>
      </c>
      <c r="BN46" s="77">
        <f>'Employee &amp; Expense Input'!BO111</f>
        <v>0</v>
      </c>
    </row>
    <row r="47" spans="2:66" ht="12.75">
      <c r="B47" s="67" t="s">
        <v>294</v>
      </c>
      <c r="F47"/>
      <c r="G47" s="77">
        <f aca="true" t="shared" si="7" ref="G47:L47">SUM(G46:G46)</f>
        <v>6000</v>
      </c>
      <c r="H47" s="77">
        <f t="shared" si="7"/>
        <v>10000</v>
      </c>
      <c r="I47" s="77">
        <f t="shared" si="7"/>
        <v>16000</v>
      </c>
      <c r="J47" s="77">
        <f t="shared" si="7"/>
        <v>12000</v>
      </c>
      <c r="K47" s="77">
        <f t="shared" si="7"/>
        <v>8000</v>
      </c>
      <c r="L47" s="77">
        <f t="shared" si="7"/>
        <v>2000</v>
      </c>
      <c r="M47" s="164">
        <f aca="true" t="shared" si="8" ref="M47:BN47">SUM(M46:M46)</f>
        <v>0</v>
      </c>
      <c r="N47" s="77">
        <f t="shared" si="8"/>
        <v>6000</v>
      </c>
      <c r="O47" s="77">
        <f t="shared" si="8"/>
        <v>0</v>
      </c>
      <c r="P47" s="77">
        <f t="shared" si="8"/>
        <v>0</v>
      </c>
      <c r="Q47" s="77">
        <f t="shared" si="8"/>
        <v>6000</v>
      </c>
      <c r="R47" s="77">
        <f t="shared" si="8"/>
        <v>0</v>
      </c>
      <c r="S47" s="77">
        <f t="shared" si="8"/>
        <v>0</v>
      </c>
      <c r="T47" s="77">
        <f t="shared" si="8"/>
        <v>0</v>
      </c>
      <c r="U47" s="77">
        <f t="shared" si="8"/>
        <v>0</v>
      </c>
      <c r="V47" s="77">
        <f t="shared" si="8"/>
        <v>0</v>
      </c>
      <c r="W47" s="77">
        <f t="shared" si="8"/>
        <v>0</v>
      </c>
      <c r="X47" s="77">
        <f t="shared" si="8"/>
        <v>2000</v>
      </c>
      <c r="Y47" s="77">
        <f t="shared" si="8"/>
        <v>0</v>
      </c>
      <c r="Z47" s="77">
        <f t="shared" si="8"/>
        <v>0</v>
      </c>
      <c r="AA47" s="77">
        <f t="shared" si="8"/>
        <v>0</v>
      </c>
      <c r="AB47" s="77">
        <f t="shared" si="8"/>
        <v>0</v>
      </c>
      <c r="AC47" s="77">
        <f t="shared" si="8"/>
        <v>0</v>
      </c>
      <c r="AD47" s="77">
        <f t="shared" si="8"/>
        <v>0</v>
      </c>
      <c r="AE47" s="77">
        <f t="shared" si="8"/>
        <v>0</v>
      </c>
      <c r="AF47" s="77">
        <f t="shared" si="8"/>
        <v>0</v>
      </c>
      <c r="AG47" s="77">
        <f t="shared" si="8"/>
        <v>0</v>
      </c>
      <c r="AH47" s="77">
        <f t="shared" si="8"/>
        <v>0</v>
      </c>
      <c r="AI47" s="77">
        <f t="shared" si="8"/>
        <v>0</v>
      </c>
      <c r="AJ47" s="77">
        <f t="shared" si="8"/>
        <v>2000</v>
      </c>
      <c r="AK47" s="77">
        <f t="shared" si="8"/>
        <v>0</v>
      </c>
      <c r="AL47" s="77">
        <f t="shared" si="8"/>
        <v>0</v>
      </c>
      <c r="AM47" s="77">
        <f t="shared" si="8"/>
        <v>0</v>
      </c>
      <c r="AN47" s="77">
        <f t="shared" si="8"/>
        <v>0</v>
      </c>
      <c r="AO47" s="77">
        <f t="shared" si="8"/>
        <v>0</v>
      </c>
      <c r="AP47" s="77">
        <f t="shared" si="8"/>
        <v>0</v>
      </c>
      <c r="AQ47" s="77">
        <f t="shared" si="8"/>
        <v>0</v>
      </c>
      <c r="AR47" s="77">
        <f t="shared" si="8"/>
        <v>0</v>
      </c>
      <c r="AS47" s="77">
        <f t="shared" si="8"/>
        <v>0</v>
      </c>
      <c r="AT47" s="77">
        <f t="shared" si="8"/>
        <v>0</v>
      </c>
      <c r="AU47" s="77">
        <f t="shared" si="8"/>
        <v>0</v>
      </c>
      <c r="AV47" s="77">
        <f t="shared" si="8"/>
        <v>0</v>
      </c>
      <c r="AW47" s="77">
        <f t="shared" si="8"/>
        <v>0</v>
      </c>
      <c r="AX47" s="77">
        <f t="shared" si="8"/>
        <v>0</v>
      </c>
      <c r="AY47" s="77">
        <f t="shared" si="8"/>
        <v>0</v>
      </c>
      <c r="AZ47" s="77">
        <f t="shared" si="8"/>
        <v>0</v>
      </c>
      <c r="BA47" s="77">
        <f t="shared" si="8"/>
        <v>0</v>
      </c>
      <c r="BB47" s="77">
        <f t="shared" si="8"/>
        <v>0</v>
      </c>
      <c r="BC47" s="77">
        <f t="shared" si="8"/>
        <v>0</v>
      </c>
      <c r="BD47" s="77">
        <f t="shared" si="8"/>
        <v>0</v>
      </c>
      <c r="BE47" s="77">
        <f t="shared" si="8"/>
        <v>0</v>
      </c>
      <c r="BF47" s="77">
        <f t="shared" si="8"/>
        <v>0</v>
      </c>
      <c r="BG47" s="77">
        <f t="shared" si="8"/>
        <v>0</v>
      </c>
      <c r="BH47" s="77">
        <f t="shared" si="8"/>
        <v>0</v>
      </c>
      <c r="BI47" s="77">
        <f t="shared" si="8"/>
        <v>0</v>
      </c>
      <c r="BJ47" s="77">
        <f t="shared" si="8"/>
        <v>0</v>
      </c>
      <c r="BK47" s="77">
        <f t="shared" si="8"/>
        <v>0</v>
      </c>
      <c r="BL47" s="77">
        <f t="shared" si="8"/>
        <v>0</v>
      </c>
      <c r="BM47" s="77">
        <f t="shared" si="8"/>
        <v>0</v>
      </c>
      <c r="BN47" s="77">
        <f t="shared" si="8"/>
        <v>0</v>
      </c>
    </row>
    <row r="48" ht="12.75">
      <c r="F48"/>
    </row>
    <row r="49" spans="1:6" ht="12.75">
      <c r="A49" s="14" t="s">
        <v>123</v>
      </c>
      <c r="F49"/>
    </row>
    <row r="50" spans="2:66" ht="12.75">
      <c r="B50" t="s">
        <v>21</v>
      </c>
      <c r="F50"/>
      <c r="G50" s="77">
        <f>'Employee &amp; Expense Input'!H87</f>
        <v>0</v>
      </c>
      <c r="H50" s="77">
        <f>'Employee &amp; Expense Input'!I87</f>
        <v>0</v>
      </c>
      <c r="I50" s="77">
        <f>'Employee &amp; Expense Input'!J87</f>
        <v>3645.833333333333</v>
      </c>
      <c r="J50" s="77">
        <f>'Employee &amp; Expense Input'!K87</f>
        <v>21770.833333333336</v>
      </c>
      <c r="K50" s="77">
        <f>'Employee &amp; Expense Input'!L87</f>
        <v>33333.33333333334</v>
      </c>
      <c r="L50" s="77">
        <f>'Employee &amp; Expense Input'!M87</f>
        <v>36041.66666666667</v>
      </c>
      <c r="M50" s="164">
        <f>'Employee &amp; Expense Input'!N87</f>
        <v>36041.66666666667</v>
      </c>
      <c r="N50" s="77">
        <f>'Employee &amp; Expense Input'!O87</f>
        <v>42395.83333333334</v>
      </c>
      <c r="O50" s="77">
        <f>'Employee &amp; Expense Input'!P87</f>
        <v>42395.83333333334</v>
      </c>
      <c r="P50" s="77">
        <f>'Employee &amp; Expense Input'!Q87</f>
        <v>42395.83333333334</v>
      </c>
      <c r="Q50" s="77">
        <f>'Employee &amp; Expense Input'!R87</f>
        <v>48750</v>
      </c>
      <c r="R50" s="77">
        <f>'Employee &amp; Expense Input'!S87</f>
        <v>112812.5</v>
      </c>
      <c r="S50" s="77">
        <f>'Employee &amp; Expense Input'!T87</f>
        <v>50943.75</v>
      </c>
      <c r="T50" s="77">
        <f>'Employee &amp; Expense Input'!U87</f>
        <v>50943.75</v>
      </c>
      <c r="U50" s="77">
        <f>'Employee &amp; Expense Input'!V87</f>
        <v>50943.75</v>
      </c>
      <c r="V50" s="77">
        <f>'Employee &amp; Expense Input'!W87</f>
        <v>50943.75</v>
      </c>
      <c r="W50" s="77">
        <f>'Employee &amp; Expense Input'!X87</f>
        <v>50943.75</v>
      </c>
      <c r="X50" s="77">
        <f>'Employee &amp; Expense Input'!Y87</f>
        <v>50943.75</v>
      </c>
      <c r="Y50" s="77">
        <f>'Employee &amp; Expense Input'!Z87</f>
        <v>50943.75</v>
      </c>
      <c r="Z50" s="77">
        <f>'Employee &amp; Expense Input'!AA87</f>
        <v>50943.75</v>
      </c>
      <c r="AA50" s="77">
        <f>'Employee &amp; Expense Input'!AB87</f>
        <v>50943.75</v>
      </c>
      <c r="AB50" s="77">
        <f>'Employee &amp; Expense Input'!AC87</f>
        <v>50943.75</v>
      </c>
      <c r="AC50" s="77">
        <f>'Employee &amp; Expense Input'!AD87</f>
        <v>50943.75</v>
      </c>
      <c r="AD50" s="77">
        <f>'Employee &amp; Expense Input'!AE87</f>
        <v>115006.25000000001</v>
      </c>
      <c r="AE50" s="77">
        <f>'Employee &amp; Expense Input'!AF87</f>
        <v>53236.21874999997</v>
      </c>
      <c r="AF50" s="77">
        <f>'Employee &amp; Expense Input'!AG87</f>
        <v>53236.21874999997</v>
      </c>
      <c r="AG50" s="77">
        <f>'Employee &amp; Expense Input'!AH87</f>
        <v>53236.21874999997</v>
      </c>
      <c r="AH50" s="77">
        <f>'Employee &amp; Expense Input'!AI87</f>
        <v>53236.21874999997</v>
      </c>
      <c r="AI50" s="77">
        <f>'Employee &amp; Expense Input'!AJ87</f>
        <v>53236.21874999997</v>
      </c>
      <c r="AJ50" s="77">
        <f>'Employee &amp; Expense Input'!AK87</f>
        <v>53236.21874999997</v>
      </c>
      <c r="AK50" s="77">
        <f>'Employee &amp; Expense Input'!AL87</f>
        <v>53236.21874999997</v>
      </c>
      <c r="AL50" s="77">
        <f>'Employee &amp; Expense Input'!AM87</f>
        <v>53236.21874999997</v>
      </c>
      <c r="AM50" s="77">
        <f>'Employee &amp; Expense Input'!AN87</f>
        <v>53236.21874999997</v>
      </c>
      <c r="AN50" s="77">
        <f>'Employee &amp; Expense Input'!AO87</f>
        <v>53236.21874999997</v>
      </c>
      <c r="AO50" s="77">
        <f>'Employee &amp; Expense Input'!AP87</f>
        <v>53236.21874999997</v>
      </c>
      <c r="AP50" s="77">
        <f>'Employee &amp; Expense Input'!AQ87</f>
        <v>117298.71875000003</v>
      </c>
      <c r="AQ50" s="77">
        <f>'Employee &amp; Expense Input'!AR87</f>
        <v>55631.84859374999</v>
      </c>
      <c r="AR50" s="77">
        <f>'Employee &amp; Expense Input'!AS87</f>
        <v>55631.84859374999</v>
      </c>
      <c r="AS50" s="77">
        <f>'Employee &amp; Expense Input'!AT87</f>
        <v>55631.84859374999</v>
      </c>
      <c r="AT50" s="77">
        <f>'Employee &amp; Expense Input'!AU87</f>
        <v>55631.84859374999</v>
      </c>
      <c r="AU50" s="77">
        <f>'Employee &amp; Expense Input'!AV87</f>
        <v>55631.84859374999</v>
      </c>
      <c r="AV50" s="77">
        <f>'Employee &amp; Expense Input'!AW87</f>
        <v>55631.84859374999</v>
      </c>
      <c r="AW50" s="77">
        <f>'Employee &amp; Expense Input'!AX87</f>
        <v>55631.84859374999</v>
      </c>
      <c r="AX50" s="77">
        <f>'Employee &amp; Expense Input'!AY87</f>
        <v>55631.84859374999</v>
      </c>
      <c r="AY50" s="77">
        <f>'Employee &amp; Expense Input'!AZ87</f>
        <v>55631.84859374999</v>
      </c>
      <c r="AZ50" s="77">
        <f>'Employee &amp; Expense Input'!BA87</f>
        <v>55631.84859374999</v>
      </c>
      <c r="BA50" s="77">
        <f>'Employee &amp; Expense Input'!BB87</f>
        <v>55631.84859374999</v>
      </c>
      <c r="BB50" s="77">
        <f>'Employee &amp; Expense Input'!BC87</f>
        <v>119694.34859374998</v>
      </c>
      <c r="BC50" s="77">
        <f>'Employee &amp; Expense Input'!BD87</f>
        <v>58135.281780468715</v>
      </c>
      <c r="BD50" s="77">
        <f>'Employee &amp; Expense Input'!BE87</f>
        <v>58135.281780468715</v>
      </c>
      <c r="BE50" s="77">
        <f>'Employee &amp; Expense Input'!BF87</f>
        <v>58135.281780468715</v>
      </c>
      <c r="BF50" s="77">
        <f>'Employee &amp; Expense Input'!BG87</f>
        <v>58135.281780468715</v>
      </c>
      <c r="BG50" s="77">
        <f>'Employee &amp; Expense Input'!BH87</f>
        <v>58135.281780468715</v>
      </c>
      <c r="BH50" s="77">
        <f>'Employee &amp; Expense Input'!BI87</f>
        <v>58135.281780468715</v>
      </c>
      <c r="BI50" s="77">
        <f>'Employee &amp; Expense Input'!BJ87</f>
        <v>58135.281780468715</v>
      </c>
      <c r="BJ50" s="77">
        <f>'Employee &amp; Expense Input'!BK87</f>
        <v>58135.281780468715</v>
      </c>
      <c r="BK50" s="77">
        <f>'Employee &amp; Expense Input'!BL87</f>
        <v>58135.281780468715</v>
      </c>
      <c r="BL50" s="77">
        <f>'Employee &amp; Expense Input'!BM87</f>
        <v>58135.281780468715</v>
      </c>
      <c r="BM50" s="77">
        <f>'Employee &amp; Expense Input'!BN87</f>
        <v>58135.281780468715</v>
      </c>
      <c r="BN50" s="77">
        <f>'Employee &amp; Expense Input'!BO87</f>
        <v>122197.78178046877</v>
      </c>
    </row>
    <row r="51" spans="2:66" ht="12.75">
      <c r="B51" t="s">
        <v>170</v>
      </c>
      <c r="F51"/>
      <c r="G51" s="45"/>
      <c r="H51" s="45"/>
      <c r="I51" s="45"/>
      <c r="J51" s="45"/>
      <c r="K51" s="45"/>
      <c r="L51" s="45"/>
      <c r="M51" s="16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</row>
    <row r="52" spans="2:66" ht="12.75">
      <c r="B52" t="s">
        <v>171</v>
      </c>
      <c r="F52"/>
      <c r="G52" s="77">
        <f>SUM(G50:G51)</f>
        <v>0</v>
      </c>
      <c r="H52" s="77">
        <f aca="true" t="shared" si="9" ref="H52:AD52">SUM(H50:H51)</f>
        <v>0</v>
      </c>
      <c r="I52" s="77">
        <f t="shared" si="9"/>
        <v>3645.833333333333</v>
      </c>
      <c r="J52" s="77">
        <f t="shared" si="9"/>
        <v>21770.833333333336</v>
      </c>
      <c r="K52" s="77">
        <f t="shared" si="9"/>
        <v>33333.33333333334</v>
      </c>
      <c r="L52" s="77">
        <f t="shared" si="9"/>
        <v>36041.66666666667</v>
      </c>
      <c r="M52" s="164">
        <f t="shared" si="9"/>
        <v>36041.66666666667</v>
      </c>
      <c r="N52" s="77">
        <f t="shared" si="9"/>
        <v>42395.83333333334</v>
      </c>
      <c r="O52" s="77">
        <f t="shared" si="9"/>
        <v>42395.83333333334</v>
      </c>
      <c r="P52" s="77">
        <f t="shared" si="9"/>
        <v>42395.83333333334</v>
      </c>
      <c r="Q52" s="77">
        <f t="shared" si="9"/>
        <v>48750</v>
      </c>
      <c r="R52" s="77">
        <f t="shared" si="9"/>
        <v>112812.5</v>
      </c>
      <c r="S52" s="77">
        <f t="shared" si="9"/>
        <v>50943.75</v>
      </c>
      <c r="T52" s="77">
        <f t="shared" si="9"/>
        <v>50943.75</v>
      </c>
      <c r="U52" s="77">
        <f t="shared" si="9"/>
        <v>50943.75</v>
      </c>
      <c r="V52" s="77">
        <f t="shared" si="9"/>
        <v>50943.75</v>
      </c>
      <c r="W52" s="77">
        <f t="shared" si="9"/>
        <v>50943.75</v>
      </c>
      <c r="X52" s="77">
        <f t="shared" si="9"/>
        <v>50943.75</v>
      </c>
      <c r="Y52" s="77">
        <f t="shared" si="9"/>
        <v>50943.75</v>
      </c>
      <c r="Z52" s="77">
        <f t="shared" si="9"/>
        <v>50943.75</v>
      </c>
      <c r="AA52" s="77">
        <f t="shared" si="9"/>
        <v>50943.75</v>
      </c>
      <c r="AB52" s="77">
        <f t="shared" si="9"/>
        <v>50943.75</v>
      </c>
      <c r="AC52" s="77">
        <f t="shared" si="9"/>
        <v>50943.75</v>
      </c>
      <c r="AD52" s="77">
        <f t="shared" si="9"/>
        <v>115006.25000000001</v>
      </c>
      <c r="AE52" s="77">
        <f aca="true" t="shared" si="10" ref="AE52:BN52">SUM(AE50:AE51)</f>
        <v>53236.21874999997</v>
      </c>
      <c r="AF52" s="77">
        <f t="shared" si="10"/>
        <v>53236.21874999997</v>
      </c>
      <c r="AG52" s="77">
        <f t="shared" si="10"/>
        <v>53236.21874999997</v>
      </c>
      <c r="AH52" s="77">
        <f t="shared" si="10"/>
        <v>53236.21874999997</v>
      </c>
      <c r="AI52" s="77">
        <f t="shared" si="10"/>
        <v>53236.21874999997</v>
      </c>
      <c r="AJ52" s="77">
        <f t="shared" si="10"/>
        <v>53236.21874999997</v>
      </c>
      <c r="AK52" s="77">
        <f t="shared" si="10"/>
        <v>53236.21874999997</v>
      </c>
      <c r="AL52" s="77">
        <f t="shared" si="10"/>
        <v>53236.21874999997</v>
      </c>
      <c r="AM52" s="77">
        <f t="shared" si="10"/>
        <v>53236.21874999997</v>
      </c>
      <c r="AN52" s="77">
        <f t="shared" si="10"/>
        <v>53236.21874999997</v>
      </c>
      <c r="AO52" s="77">
        <f t="shared" si="10"/>
        <v>53236.21874999997</v>
      </c>
      <c r="AP52" s="77">
        <f t="shared" si="10"/>
        <v>117298.71875000003</v>
      </c>
      <c r="AQ52" s="77">
        <f t="shared" si="10"/>
        <v>55631.84859374999</v>
      </c>
      <c r="AR52" s="77">
        <f t="shared" si="10"/>
        <v>55631.84859374999</v>
      </c>
      <c r="AS52" s="77">
        <f t="shared" si="10"/>
        <v>55631.84859374999</v>
      </c>
      <c r="AT52" s="77">
        <f t="shared" si="10"/>
        <v>55631.84859374999</v>
      </c>
      <c r="AU52" s="77">
        <f t="shared" si="10"/>
        <v>55631.84859374999</v>
      </c>
      <c r="AV52" s="77">
        <f t="shared" si="10"/>
        <v>55631.84859374999</v>
      </c>
      <c r="AW52" s="77">
        <f t="shared" si="10"/>
        <v>55631.84859374999</v>
      </c>
      <c r="AX52" s="77">
        <f t="shared" si="10"/>
        <v>55631.84859374999</v>
      </c>
      <c r="AY52" s="77">
        <f t="shared" si="10"/>
        <v>55631.84859374999</v>
      </c>
      <c r="AZ52" s="77">
        <f t="shared" si="10"/>
        <v>55631.84859374999</v>
      </c>
      <c r="BA52" s="77">
        <f t="shared" si="10"/>
        <v>55631.84859374999</v>
      </c>
      <c r="BB52" s="77">
        <f t="shared" si="10"/>
        <v>119694.34859374998</v>
      </c>
      <c r="BC52" s="77">
        <f t="shared" si="10"/>
        <v>58135.281780468715</v>
      </c>
      <c r="BD52" s="77">
        <f t="shared" si="10"/>
        <v>58135.281780468715</v>
      </c>
      <c r="BE52" s="77">
        <f t="shared" si="10"/>
        <v>58135.281780468715</v>
      </c>
      <c r="BF52" s="77">
        <f t="shared" si="10"/>
        <v>58135.281780468715</v>
      </c>
      <c r="BG52" s="77">
        <f t="shared" si="10"/>
        <v>58135.281780468715</v>
      </c>
      <c r="BH52" s="77">
        <f t="shared" si="10"/>
        <v>58135.281780468715</v>
      </c>
      <c r="BI52" s="77">
        <f t="shared" si="10"/>
        <v>58135.281780468715</v>
      </c>
      <c r="BJ52" s="77">
        <f t="shared" si="10"/>
        <v>58135.281780468715</v>
      </c>
      <c r="BK52" s="77">
        <f t="shared" si="10"/>
        <v>58135.281780468715</v>
      </c>
      <c r="BL52" s="77">
        <f t="shared" si="10"/>
        <v>58135.281780468715</v>
      </c>
      <c r="BM52" s="77">
        <f t="shared" si="10"/>
        <v>58135.281780468715</v>
      </c>
      <c r="BN52" s="77">
        <f t="shared" si="10"/>
        <v>122197.78178046877</v>
      </c>
    </row>
    <row r="53" ht="12.75">
      <c r="F53"/>
    </row>
    <row r="54" spans="1:6" ht="12.75">
      <c r="A54" s="14" t="s">
        <v>173</v>
      </c>
      <c r="F54"/>
    </row>
    <row r="55" spans="2:66" ht="12.75">
      <c r="B55" t="s">
        <v>21</v>
      </c>
      <c r="F55"/>
      <c r="G55" s="40">
        <f>'Employee &amp; Expense Input'!H93</f>
        <v>0</v>
      </c>
      <c r="H55" s="40">
        <f>'Employee &amp; Expense Input'!I93</f>
        <v>0</v>
      </c>
      <c r="I55" s="40">
        <f>'Employee &amp; Expense Input'!J93</f>
        <v>20625</v>
      </c>
      <c r="J55" s="40">
        <f>'Employee &amp; Expense Input'!K93</f>
        <v>20625</v>
      </c>
      <c r="K55" s="40">
        <f>'Employee &amp; Expense Input'!L93</f>
        <v>20625</v>
      </c>
      <c r="L55" s="40">
        <f>'Employee &amp; Expense Input'!M93</f>
        <v>20625</v>
      </c>
      <c r="M55" s="161">
        <f>'Employee &amp; Expense Input'!N93</f>
        <v>20625</v>
      </c>
      <c r="N55" s="40">
        <f>'Employee &amp; Expense Input'!O93</f>
        <v>28437.500000000004</v>
      </c>
      <c r="O55" s="40">
        <f>'Employee &amp; Expense Input'!P93</f>
        <v>28437.500000000004</v>
      </c>
      <c r="P55" s="40">
        <f>'Employee &amp; Expense Input'!Q93</f>
        <v>28437.500000000004</v>
      </c>
      <c r="Q55" s="40">
        <f>'Employee &amp; Expense Input'!R93</f>
        <v>36250.00000000001</v>
      </c>
      <c r="R55" s="40">
        <f>'Employee &amp; Expense Input'!S93</f>
        <v>85687.5</v>
      </c>
      <c r="S55" s="40">
        <f>'Employee &amp; Expense Input'!T93</f>
        <v>37881.25</v>
      </c>
      <c r="T55" s="40">
        <f>'Employee &amp; Expense Input'!U93</f>
        <v>37881.25</v>
      </c>
      <c r="U55" s="40">
        <f>'Employee &amp; Expense Input'!V93</f>
        <v>37881.25</v>
      </c>
      <c r="V55" s="40">
        <f>'Employee &amp; Expense Input'!W93</f>
        <v>37881.25</v>
      </c>
      <c r="W55" s="40">
        <f>'Employee &amp; Expense Input'!X93</f>
        <v>37881.25</v>
      </c>
      <c r="X55" s="40">
        <f>'Employee &amp; Expense Input'!Y93</f>
        <v>37881.25</v>
      </c>
      <c r="Y55" s="40">
        <f>'Employee &amp; Expense Input'!Z93</f>
        <v>37881.25</v>
      </c>
      <c r="Z55" s="40">
        <f>'Employee &amp; Expense Input'!AA93</f>
        <v>37881.25</v>
      </c>
      <c r="AA55" s="40">
        <f>'Employee &amp; Expense Input'!AB93</f>
        <v>37881.25</v>
      </c>
      <c r="AB55" s="40">
        <f>'Employee &amp; Expense Input'!AC93</f>
        <v>37881.25</v>
      </c>
      <c r="AC55" s="40">
        <f>'Employee &amp; Expense Input'!AD93</f>
        <v>37881.25</v>
      </c>
      <c r="AD55" s="40">
        <f>'Employee &amp; Expense Input'!AE93</f>
        <v>87318.75</v>
      </c>
      <c r="AE55" s="40">
        <f>'Employee &amp; Expense Input'!AF93</f>
        <v>39585.90625</v>
      </c>
      <c r="AF55" s="40">
        <f>'Employee &amp; Expense Input'!AG93</f>
        <v>39585.90625</v>
      </c>
      <c r="AG55" s="40">
        <f>'Employee &amp; Expense Input'!AH93</f>
        <v>39585.90625</v>
      </c>
      <c r="AH55" s="40">
        <f>'Employee &amp; Expense Input'!AI93</f>
        <v>39585.90625</v>
      </c>
      <c r="AI55" s="40">
        <f>'Employee &amp; Expense Input'!AJ93</f>
        <v>39585.90625</v>
      </c>
      <c r="AJ55" s="40">
        <f>'Employee &amp; Expense Input'!AK93</f>
        <v>39585.90625</v>
      </c>
      <c r="AK55" s="40">
        <f>'Employee &amp; Expense Input'!AL93</f>
        <v>39585.90625</v>
      </c>
      <c r="AL55" s="40">
        <f>'Employee &amp; Expense Input'!AM93</f>
        <v>39585.90625</v>
      </c>
      <c r="AM55" s="40">
        <f>'Employee &amp; Expense Input'!AN93</f>
        <v>39585.90625</v>
      </c>
      <c r="AN55" s="40">
        <f>'Employee &amp; Expense Input'!AO93</f>
        <v>39585.90625</v>
      </c>
      <c r="AO55" s="40">
        <f>'Employee &amp; Expense Input'!AP93</f>
        <v>39585.90625</v>
      </c>
      <c r="AP55" s="40">
        <f>'Employee &amp; Expense Input'!AQ93</f>
        <v>89023.40625</v>
      </c>
      <c r="AQ55" s="40">
        <f>'Employee &amp; Expense Input'!AR93</f>
        <v>41367.272031249995</v>
      </c>
      <c r="AR55" s="40">
        <f>'Employee &amp; Expense Input'!AS93</f>
        <v>41367.272031249995</v>
      </c>
      <c r="AS55" s="40">
        <f>'Employee &amp; Expense Input'!AT93</f>
        <v>41367.272031249995</v>
      </c>
      <c r="AT55" s="40">
        <f>'Employee &amp; Expense Input'!AU93</f>
        <v>41367.272031249995</v>
      </c>
      <c r="AU55" s="40">
        <f>'Employee &amp; Expense Input'!AV93</f>
        <v>41367.272031249995</v>
      </c>
      <c r="AV55" s="40">
        <f>'Employee &amp; Expense Input'!AW93</f>
        <v>41367.272031249995</v>
      </c>
      <c r="AW55" s="40">
        <f>'Employee &amp; Expense Input'!AX93</f>
        <v>41367.272031249995</v>
      </c>
      <c r="AX55" s="40">
        <f>'Employee &amp; Expense Input'!AY93</f>
        <v>41367.272031249995</v>
      </c>
      <c r="AY55" s="40">
        <f>'Employee &amp; Expense Input'!AZ93</f>
        <v>41367.272031249995</v>
      </c>
      <c r="AZ55" s="40">
        <f>'Employee &amp; Expense Input'!BA93</f>
        <v>41367.272031249995</v>
      </c>
      <c r="BA55" s="40">
        <f>'Employee &amp; Expense Input'!BB93</f>
        <v>41367.272031249995</v>
      </c>
      <c r="BB55" s="40">
        <f>'Employee &amp; Expense Input'!BC93</f>
        <v>90804.77203125</v>
      </c>
      <c r="BC55" s="40">
        <f>'Employee &amp; Expense Input'!BD93</f>
        <v>43228.79927265624</v>
      </c>
      <c r="BD55" s="40">
        <f>'Employee &amp; Expense Input'!BE93</f>
        <v>43228.79927265624</v>
      </c>
      <c r="BE55" s="40">
        <f>'Employee &amp; Expense Input'!BF93</f>
        <v>43228.79927265624</v>
      </c>
      <c r="BF55" s="40">
        <f>'Employee &amp; Expense Input'!BG93</f>
        <v>43228.79927265624</v>
      </c>
      <c r="BG55" s="40">
        <f>'Employee &amp; Expense Input'!BH93</f>
        <v>43228.79927265624</v>
      </c>
      <c r="BH55" s="40">
        <f>'Employee &amp; Expense Input'!BI93</f>
        <v>43228.79927265624</v>
      </c>
      <c r="BI55" s="40">
        <f>'Employee &amp; Expense Input'!BJ93</f>
        <v>43228.79927265624</v>
      </c>
      <c r="BJ55" s="40">
        <f>'Employee &amp; Expense Input'!BK93</f>
        <v>43228.79927265624</v>
      </c>
      <c r="BK55" s="40">
        <f>'Employee &amp; Expense Input'!BL93</f>
        <v>43228.79927265624</v>
      </c>
      <c r="BL55" s="40">
        <f>'Employee &amp; Expense Input'!BM93</f>
        <v>43228.79927265624</v>
      </c>
      <c r="BM55" s="40">
        <f>'Employee &amp; Expense Input'!BN93</f>
        <v>43228.79927265624</v>
      </c>
      <c r="BN55" s="40">
        <f>'Employee &amp; Expense Input'!BO93</f>
        <v>92666.29927265625</v>
      </c>
    </row>
    <row r="56" spans="2:66" ht="12.75">
      <c r="B56" t="s">
        <v>227</v>
      </c>
      <c r="F56"/>
      <c r="G56" s="40">
        <f>'Employee &amp; Expense Input'!H116</f>
        <v>0</v>
      </c>
      <c r="H56" s="40">
        <f>'Employee &amp; Expense Input'!I116</f>
        <v>0</v>
      </c>
      <c r="I56" s="40">
        <f>'Employee &amp; Expense Input'!J116</f>
        <v>0</v>
      </c>
      <c r="J56" s="40">
        <f>'Employee &amp; Expense Input'!K116</f>
        <v>0</v>
      </c>
      <c r="K56" s="40">
        <f>'Employee &amp; Expense Input'!L116</f>
        <v>0</v>
      </c>
      <c r="L56" s="40">
        <f>'Employee &amp; Expense Input'!M116</f>
        <v>0</v>
      </c>
      <c r="M56" s="161">
        <f>'Employee &amp; Expense Input'!N116</f>
        <v>225000</v>
      </c>
      <c r="N56" s="40">
        <f>'Employee &amp; Expense Input'!O116</f>
        <v>150075</v>
      </c>
      <c r="O56" s="40">
        <f>'Employee &amp; Expense Input'!P116</f>
        <v>0</v>
      </c>
      <c r="P56" s="40">
        <f>'Employee &amp; Expense Input'!Q116</f>
        <v>300000</v>
      </c>
      <c r="Q56" s="40">
        <f>'Employee &amp; Expense Input'!R116</f>
        <v>225000</v>
      </c>
      <c r="R56" s="40">
        <f>'Employee &amp; Expense Input'!S116</f>
        <v>187500</v>
      </c>
      <c r="S56" s="40">
        <f>'Employee &amp; Expense Input'!T116</f>
        <v>150000</v>
      </c>
      <c r="T56" s="40">
        <f>'Employee &amp; Expense Input'!U116</f>
        <v>154500</v>
      </c>
      <c r="U56" s="40">
        <f>'Employee &amp; Expense Input'!V116</f>
        <v>159135</v>
      </c>
      <c r="V56" s="40">
        <f>'Employee &amp; Expense Input'!W116</f>
        <v>163909.05000000002</v>
      </c>
      <c r="W56" s="40">
        <f>'Employee &amp; Expense Input'!X116</f>
        <v>168826.32150000002</v>
      </c>
      <c r="X56" s="40">
        <f>'Employee &amp; Expense Input'!Y116</f>
        <v>173891.11114500003</v>
      </c>
      <c r="Y56" s="40">
        <f>'Employee &amp; Expense Input'!Z116</f>
        <v>178238.38892362503</v>
      </c>
      <c r="Z56" s="40">
        <f>'Employee &amp; Expense Input'!AA116</f>
        <v>182694.34864671563</v>
      </c>
      <c r="AA56" s="40">
        <f>'Employee &amp; Expense Input'!AB116</f>
        <v>187261.70736288352</v>
      </c>
      <c r="AB56" s="40">
        <f>'Employee &amp; Expense Input'!AC116</f>
        <v>191943.2500469556</v>
      </c>
      <c r="AC56" s="40">
        <f>'Employee &amp; Expense Input'!AD116</f>
        <v>196741.83129812946</v>
      </c>
      <c r="AD56" s="40">
        <f>'Employee &amp; Expense Input'!AE116</f>
        <v>201660.37708058266</v>
      </c>
      <c r="AE56" s="40">
        <f>'Employee &amp; Expense Input'!AF116</f>
        <v>206701.8865075972</v>
      </c>
      <c r="AF56" s="40">
        <f>'Employee &amp; Expense Input'!AG116</f>
        <v>211869.4336702871</v>
      </c>
      <c r="AG56" s="40">
        <f>'Employee &amp; Expense Input'!AH116</f>
        <v>217166.16951204426</v>
      </c>
      <c r="AH56" s="40">
        <f>'Employee &amp; Expense Input'!AI116</f>
        <v>222595.32374984535</v>
      </c>
      <c r="AI56" s="40">
        <f>'Employee &amp; Expense Input'!AJ116</f>
        <v>228160.20684359147</v>
      </c>
      <c r="AJ56" s="40">
        <f>'Employee &amp; Expense Input'!AK116</f>
        <v>233864.21201468122</v>
      </c>
      <c r="AK56" s="40">
        <f>'Employee &amp; Expense Input'!AL116</f>
        <v>238541.49625497486</v>
      </c>
      <c r="AL56" s="40">
        <f>'Employee &amp; Expense Input'!AM116</f>
        <v>243312.32618007436</v>
      </c>
      <c r="AM56" s="40">
        <f>'Employee &amp; Expense Input'!AN116</f>
        <v>248178.57270367586</v>
      </c>
      <c r="AN56" s="40">
        <f>'Employee &amp; Expense Input'!AO116</f>
        <v>478142.14415774937</v>
      </c>
      <c r="AO56" s="40">
        <f>'Employee &amp; Expense Input'!AP116</f>
        <v>426954.98704090435</v>
      </c>
      <c r="AP56" s="40">
        <f>'Employee &amp; Expense Input'!AQ116</f>
        <v>403994.0867817225</v>
      </c>
      <c r="AQ56" s="40">
        <f>'Employee &amp; Expense Input'!AR116</f>
        <v>381136.46851735696</v>
      </c>
      <c r="AR56" s="40">
        <f>'Employee &amp; Expense Input'!AS116</f>
        <v>389884.1978877041</v>
      </c>
      <c r="AS56" s="40">
        <f>'Employee &amp; Expense Input'!AT116</f>
        <v>398840.63184545824</v>
      </c>
      <c r="AT56" s="40">
        <f>'Employee &amp; Expense Input'!AU116</f>
        <v>408010.95698236744</v>
      </c>
      <c r="AU56" s="40">
        <f>'Employee &amp; Expense Input'!AV116</f>
        <v>417400.49399701477</v>
      </c>
      <c r="AV56" s="40">
        <f>'Employee &amp; Expense Input'!AW116</f>
        <v>427014.7012882051</v>
      </c>
      <c r="AW56" s="40">
        <f>'Employee &amp; Expense Input'!AX116</f>
        <v>603474.1051411156</v>
      </c>
      <c r="AX56" s="40">
        <f>'Employee &amp; Expense Input'!AY116</f>
        <v>555138.0046351595</v>
      </c>
      <c r="AY56" s="40">
        <f>'Employee &amp; Expense Input'!AZ116</f>
        <v>450590.68856953725</v>
      </c>
      <c r="AZ56" s="40">
        <f>'Employee &amp; Expense Input'!BA116</f>
        <v>458754.0117033019</v>
      </c>
      <c r="BA56" s="40">
        <f>'Employee &amp; Expense Input'!BB116</f>
        <v>467074.8962542036</v>
      </c>
      <c r="BB56" s="40">
        <f>'Employee &amp; Expense Input'!BC116</f>
        <v>475556.5834327525</v>
      </c>
      <c r="BC56" s="40">
        <f>'Employee &amp; Expense Input'!BD116</f>
        <v>484202.3850123482</v>
      </c>
      <c r="BD56" s="40">
        <f>'Employee &amp; Expense Input'!BE116</f>
        <v>493015.6849363403</v>
      </c>
      <c r="BE56" s="40">
        <f>'Employee &amp; Expense Input'!BF116</f>
        <v>501999.9409629125</v>
      </c>
      <c r="BF56" s="40">
        <f>'Employee &amp; Expense Input'!BG116</f>
        <v>679908.6863486965</v>
      </c>
      <c r="BG56" s="40">
        <f>'Employee &amp; Expense Input'!BH116</f>
        <v>647058.0315720508</v>
      </c>
      <c r="BH56" s="40">
        <f>'Employee &amp; Expense Input'!BI116</f>
        <v>635482.9160969584</v>
      </c>
      <c r="BI56" s="40">
        <f>'Employee &amp; Expense Input'!BJ116</f>
        <v>619670.2093126083</v>
      </c>
      <c r="BJ56" s="40">
        <f>'Employee &amp; Expense Input'!BK116</f>
        <v>627561.5271920399</v>
      </c>
      <c r="BK56" s="40">
        <f>'Employee &amp; Expense Input'!BL116</f>
        <v>635609.2547475258</v>
      </c>
      <c r="BL56" s="40">
        <f>'Employee &amp; Expense Input'!BM116</f>
        <v>643817.1459016798</v>
      </c>
      <c r="BM56" s="40">
        <f>'Employee &amp; Expense Input'!BN116</f>
        <v>652189.0517685878</v>
      </c>
      <c r="BN56" s="40">
        <f>'Employee &amp; Expense Input'!BO116</f>
        <v>660728.9232777347</v>
      </c>
    </row>
    <row r="57" spans="2:66" ht="12.75">
      <c r="B57" t="s">
        <v>232</v>
      </c>
      <c r="F57"/>
      <c r="G57" s="40">
        <f>'Employee &amp; Expense Input'!H117</f>
        <v>0</v>
      </c>
      <c r="H57" s="40">
        <f>'Employee &amp; Expense Input'!I117</f>
        <v>0</v>
      </c>
      <c r="I57" s="40">
        <f>'Employee &amp; Expense Input'!J117</f>
        <v>0</v>
      </c>
      <c r="J57" s="40">
        <f>'Employee &amp; Expense Input'!K117</f>
        <v>0</v>
      </c>
      <c r="K57" s="40">
        <f>'Employee &amp; Expense Input'!L117</f>
        <v>0</v>
      </c>
      <c r="L57" s="40">
        <f>'Employee &amp; Expense Input'!M117</f>
        <v>0</v>
      </c>
      <c r="M57" s="161">
        <f>'Employee &amp; Expense Input'!N117</f>
        <v>56250</v>
      </c>
      <c r="N57" s="40">
        <f>'Employee &amp; Expense Input'!O117</f>
        <v>37518.75</v>
      </c>
      <c r="O57" s="40">
        <f>'Employee &amp; Expense Input'!P117</f>
        <v>0</v>
      </c>
      <c r="P57" s="40">
        <f>'Employee &amp; Expense Input'!Q117</f>
        <v>75000</v>
      </c>
      <c r="Q57" s="40">
        <f>'Employee &amp; Expense Input'!R117</f>
        <v>56250</v>
      </c>
      <c r="R57" s="40">
        <f>'Employee &amp; Expense Input'!S117</f>
        <v>46875</v>
      </c>
      <c r="S57" s="40">
        <f>'Employee &amp; Expense Input'!T117</f>
        <v>37500</v>
      </c>
      <c r="T57" s="40">
        <f>'Employee &amp; Expense Input'!U117</f>
        <v>38625</v>
      </c>
      <c r="U57" s="40">
        <f>'Employee &amp; Expense Input'!V117</f>
        <v>39783.75</v>
      </c>
      <c r="V57" s="40">
        <f>'Employee &amp; Expense Input'!W117</f>
        <v>40977.262500000004</v>
      </c>
      <c r="W57" s="40">
        <f>'Employee &amp; Expense Input'!X117</f>
        <v>42206.580375000005</v>
      </c>
      <c r="X57" s="40">
        <f>'Employee &amp; Expense Input'!Y117</f>
        <v>43472.77778625001</v>
      </c>
      <c r="Y57" s="40">
        <f>'Employee &amp; Expense Input'!Z117</f>
        <v>44559.597230906256</v>
      </c>
      <c r="Z57" s="40">
        <f>'Employee &amp; Expense Input'!AA117</f>
        <v>45673.58716167891</v>
      </c>
      <c r="AA57" s="40">
        <f>'Employee &amp; Expense Input'!AB117</f>
        <v>46815.42684072088</v>
      </c>
      <c r="AB57" s="40">
        <f>'Employee &amp; Expense Input'!AC117</f>
        <v>47985.8125117389</v>
      </c>
      <c r="AC57" s="40">
        <f>'Employee &amp; Expense Input'!AD117</f>
        <v>49185.457824532365</v>
      </c>
      <c r="AD57" s="40">
        <f>'Employee &amp; Expense Input'!AE117</f>
        <v>50415.094270145666</v>
      </c>
      <c r="AE57" s="40">
        <f>'Employee &amp; Expense Input'!AF117</f>
        <v>51675.4716268993</v>
      </c>
      <c r="AF57" s="40">
        <f>'Employee &amp; Expense Input'!AG117</f>
        <v>52967.35841757178</v>
      </c>
      <c r="AG57" s="40">
        <f>'Employee &amp; Expense Input'!AH117</f>
        <v>54291.542378011065</v>
      </c>
      <c r="AH57" s="40">
        <f>'Employee &amp; Expense Input'!AI117</f>
        <v>55648.83093746134</v>
      </c>
      <c r="AI57" s="40">
        <f>'Employee &amp; Expense Input'!AJ117</f>
        <v>57040.05171089787</v>
      </c>
      <c r="AJ57" s="40">
        <f>'Employee &amp; Expense Input'!AK117</f>
        <v>58466.053003670306</v>
      </c>
      <c r="AK57" s="40">
        <f>'Employee &amp; Expense Input'!AL117</f>
        <v>59635.374063743715</v>
      </c>
      <c r="AL57" s="40">
        <f>'Employee &amp; Expense Input'!AM117</f>
        <v>60828.08154501859</v>
      </c>
      <c r="AM57" s="40">
        <f>'Employee &amp; Expense Input'!AN117</f>
        <v>62044.643175918965</v>
      </c>
      <c r="AN57" s="40">
        <f>'Employee &amp; Expense Input'!AO117</f>
        <v>119535.53603943734</v>
      </c>
      <c r="AO57" s="40">
        <f>'Employee &amp; Expense Input'!AP117</f>
        <v>106738.74676022609</v>
      </c>
      <c r="AP57" s="40">
        <f>'Employee &amp; Expense Input'!AQ117</f>
        <v>100998.52169543062</v>
      </c>
      <c r="AQ57" s="40">
        <f>'Employee &amp; Expense Input'!AR117</f>
        <v>95284.11712933924</v>
      </c>
      <c r="AR57" s="40">
        <f>'Employee &amp; Expense Input'!AS117</f>
        <v>97471.04947192603</v>
      </c>
      <c r="AS57" s="40">
        <f>'Employee &amp; Expense Input'!AT117</f>
        <v>99710.15796136456</v>
      </c>
      <c r="AT57" s="40">
        <f>'Employee &amp; Expense Input'!AU117</f>
        <v>102002.73924559186</v>
      </c>
      <c r="AU57" s="40">
        <f>'Employee &amp; Expense Input'!AV117</f>
        <v>104350.12349925369</v>
      </c>
      <c r="AV57" s="40">
        <f>'Employee &amp; Expense Input'!AW117</f>
        <v>106753.67532205128</v>
      </c>
      <c r="AW57" s="40">
        <f>'Employee &amp; Expense Input'!AX117</f>
        <v>150868.5262852789</v>
      </c>
      <c r="AX57" s="40">
        <f>'Employee &amp; Expense Input'!AY117</f>
        <v>138784.50115878988</v>
      </c>
      <c r="AY57" s="40">
        <f>'Employee &amp; Expense Input'!AZ117</f>
        <v>112647.67214238431</v>
      </c>
      <c r="AZ57" s="40">
        <f>'Employee &amp; Expense Input'!BA117</f>
        <v>114688.50292582548</v>
      </c>
      <c r="BA57" s="40">
        <f>'Employee &amp; Expense Input'!BB117</f>
        <v>116768.7240635509</v>
      </c>
      <c r="BB57" s="40">
        <f>'Employee &amp; Expense Input'!BC117</f>
        <v>118889.14585818813</v>
      </c>
      <c r="BC57" s="40">
        <f>'Employee &amp; Expense Input'!BD117</f>
        <v>121050.59625308705</v>
      </c>
      <c r="BD57" s="40">
        <f>'Employee &amp; Expense Input'!BE117</f>
        <v>123253.92123408508</v>
      </c>
      <c r="BE57" s="40">
        <f>'Employee &amp; Expense Input'!BF117</f>
        <v>125499.98524072813</v>
      </c>
      <c r="BF57" s="40">
        <f>'Employee &amp; Expense Input'!BG117</f>
        <v>169977.17158717412</v>
      </c>
      <c r="BG57" s="40">
        <f>'Employee &amp; Expense Input'!BH117</f>
        <v>161764.5078930127</v>
      </c>
      <c r="BH57" s="40">
        <f>'Employee &amp; Expense Input'!BI117</f>
        <v>158870.7290242396</v>
      </c>
      <c r="BI57" s="40">
        <f>'Employee &amp; Expense Input'!BJ117</f>
        <v>154917.5523281521</v>
      </c>
      <c r="BJ57" s="40">
        <f>'Employee &amp; Expense Input'!BK117</f>
        <v>156890.38179800997</v>
      </c>
      <c r="BK57" s="40">
        <f>'Employee &amp; Expense Input'!BL117</f>
        <v>158902.31368688145</v>
      </c>
      <c r="BL57" s="40">
        <f>'Employee &amp; Expense Input'!BM117</f>
        <v>160954.28647541994</v>
      </c>
      <c r="BM57" s="40">
        <f>'Employee &amp; Expense Input'!BN117</f>
        <v>163047.26294214695</v>
      </c>
      <c r="BN57" s="40">
        <f>'Employee &amp; Expense Input'!BO117</f>
        <v>165182.23081943367</v>
      </c>
    </row>
    <row r="58" spans="2:66" ht="12.75">
      <c r="B58" t="s">
        <v>228</v>
      </c>
      <c r="F58"/>
      <c r="G58" s="40">
        <f>'Employee &amp; Expense Input'!H118</f>
        <v>0</v>
      </c>
      <c r="H58" s="40">
        <f>'Employee &amp; Expense Input'!I118</f>
        <v>0</v>
      </c>
      <c r="I58" s="40">
        <f>'Employee &amp; Expense Input'!J118</f>
        <v>0</v>
      </c>
      <c r="J58" s="40">
        <f>'Employee &amp; Expense Input'!K118</f>
        <v>0</v>
      </c>
      <c r="K58" s="40">
        <f>'Employee &amp; Expense Input'!L118</f>
        <v>0</v>
      </c>
      <c r="L58" s="40">
        <f>'Employee &amp; Expense Input'!M118</f>
        <v>0</v>
      </c>
      <c r="M58" s="161">
        <f>'Employee &amp; Expense Input'!N118</f>
        <v>45000</v>
      </c>
      <c r="N58" s="40">
        <f>'Employee &amp; Expense Input'!O118</f>
        <v>30015</v>
      </c>
      <c r="O58" s="40">
        <f>'Employee &amp; Expense Input'!P118</f>
        <v>0</v>
      </c>
      <c r="P58" s="40">
        <f>'Employee &amp; Expense Input'!Q118</f>
        <v>60000</v>
      </c>
      <c r="Q58" s="40">
        <f>'Employee &amp; Expense Input'!R118</f>
        <v>45000</v>
      </c>
      <c r="R58" s="40">
        <f>'Employee &amp; Expense Input'!S118</f>
        <v>37500</v>
      </c>
      <c r="S58" s="40">
        <f>'Employee &amp; Expense Input'!T118</f>
        <v>30000</v>
      </c>
      <c r="T58" s="40">
        <f>'Employee &amp; Expense Input'!U118</f>
        <v>30900</v>
      </c>
      <c r="U58" s="40">
        <f>'Employee &amp; Expense Input'!V118</f>
        <v>31827</v>
      </c>
      <c r="V58" s="40">
        <f>'Employee &amp; Expense Input'!W118</f>
        <v>32781.810000000005</v>
      </c>
      <c r="W58" s="40">
        <f>'Employee &amp; Expense Input'!X118</f>
        <v>33765.2643</v>
      </c>
      <c r="X58" s="40">
        <f>'Employee &amp; Expense Input'!Y118</f>
        <v>34778.222229000006</v>
      </c>
      <c r="Y58" s="40">
        <f>'Employee &amp; Expense Input'!Z118</f>
        <v>35647.677784725005</v>
      </c>
      <c r="Z58" s="40">
        <f>'Employee &amp; Expense Input'!AA118</f>
        <v>36538.869729343125</v>
      </c>
      <c r="AA58" s="40">
        <f>'Employee &amp; Expense Input'!AB118</f>
        <v>37452.34147257671</v>
      </c>
      <c r="AB58" s="40">
        <f>'Employee &amp; Expense Input'!AC118</f>
        <v>38388.65000939112</v>
      </c>
      <c r="AC58" s="40">
        <f>'Employee &amp; Expense Input'!AD118</f>
        <v>39348.366259625895</v>
      </c>
      <c r="AD58" s="40">
        <f>'Employee &amp; Expense Input'!AE118</f>
        <v>40332.07541611654</v>
      </c>
      <c r="AE58" s="40">
        <f>'Employee &amp; Expense Input'!AF118</f>
        <v>41340.377301519446</v>
      </c>
      <c r="AF58" s="40">
        <f>'Employee &amp; Expense Input'!AG118</f>
        <v>42373.88673405742</v>
      </c>
      <c r="AG58" s="40">
        <f>'Employee &amp; Expense Input'!AH118</f>
        <v>43433.23390240886</v>
      </c>
      <c r="AH58" s="40">
        <f>'Employee &amp; Expense Input'!AI118</f>
        <v>44519.064749969075</v>
      </c>
      <c r="AI58" s="40">
        <f>'Employee &amp; Expense Input'!AJ118</f>
        <v>45632.041368718295</v>
      </c>
      <c r="AJ58" s="40">
        <f>'Employee &amp; Expense Input'!AK118</f>
        <v>46772.84240293625</v>
      </c>
      <c r="AK58" s="40">
        <f>'Employee &amp; Expense Input'!AL118</f>
        <v>47708.299250994976</v>
      </c>
      <c r="AL58" s="40">
        <f>'Employee &amp; Expense Input'!AM118</f>
        <v>48662.465236014876</v>
      </c>
      <c r="AM58" s="40">
        <f>'Employee &amp; Expense Input'!AN118</f>
        <v>49635.71454073518</v>
      </c>
      <c r="AN58" s="40">
        <f>'Employee &amp; Expense Input'!AO118</f>
        <v>95628.42883154989</v>
      </c>
      <c r="AO58" s="40">
        <f>'Employee &amp; Expense Input'!AP118</f>
        <v>85390.99740818088</v>
      </c>
      <c r="AP58" s="40">
        <f>'Employee &amp; Expense Input'!AQ118</f>
        <v>80798.8173563445</v>
      </c>
      <c r="AQ58" s="40">
        <f>'Employee &amp; Expense Input'!AR118</f>
        <v>76227.2937034714</v>
      </c>
      <c r="AR58" s="40">
        <f>'Employee &amp; Expense Input'!AS118</f>
        <v>77976.83957754083</v>
      </c>
      <c r="AS58" s="40">
        <f>'Employee &amp; Expense Input'!AT118</f>
        <v>79768.12636909165</v>
      </c>
      <c r="AT58" s="40">
        <f>'Employee &amp; Expense Input'!AU118</f>
        <v>81602.1913964735</v>
      </c>
      <c r="AU58" s="40">
        <f>'Employee &amp; Expense Input'!AV118</f>
        <v>83480.09879940296</v>
      </c>
      <c r="AV58" s="40">
        <f>'Employee &amp; Expense Input'!AW118</f>
        <v>85402.94025764102</v>
      </c>
      <c r="AW58" s="40">
        <f>'Employee &amp; Expense Input'!AX118</f>
        <v>120694.82102822313</v>
      </c>
      <c r="AX58" s="40">
        <f>'Employee &amp; Expense Input'!AY118</f>
        <v>111027.6009270319</v>
      </c>
      <c r="AY58" s="40">
        <f>'Employee &amp; Expense Input'!AZ118</f>
        <v>90118.13771390746</v>
      </c>
      <c r="AZ58" s="40">
        <f>'Employee &amp; Expense Input'!BA118</f>
        <v>91750.80234066039</v>
      </c>
      <c r="BA58" s="40">
        <f>'Employee &amp; Expense Input'!BB118</f>
        <v>93414.97925084073</v>
      </c>
      <c r="BB58" s="40">
        <f>'Employee &amp; Expense Input'!BC118</f>
        <v>95111.3166865505</v>
      </c>
      <c r="BC58" s="40">
        <f>'Employee &amp; Expense Input'!BD118</f>
        <v>96840.47700246965</v>
      </c>
      <c r="BD58" s="40">
        <f>'Employee &amp; Expense Input'!BE118</f>
        <v>98603.13698726807</v>
      </c>
      <c r="BE58" s="40">
        <f>'Employee &amp; Expense Input'!BF118</f>
        <v>100399.9881925825</v>
      </c>
      <c r="BF58" s="40">
        <f>'Employee &amp; Expense Input'!BG118</f>
        <v>135981.7372697393</v>
      </c>
      <c r="BG58" s="40">
        <f>'Employee &amp; Expense Input'!BH118</f>
        <v>129411.60631441016</v>
      </c>
      <c r="BH58" s="40">
        <f>'Employee &amp; Expense Input'!BI118</f>
        <v>127096.5832193917</v>
      </c>
      <c r="BI58" s="40">
        <f>'Employee &amp; Expense Input'!BJ118</f>
        <v>123934.04186252167</v>
      </c>
      <c r="BJ58" s="40">
        <f>'Employee &amp; Expense Input'!BK118</f>
        <v>125512.30543840799</v>
      </c>
      <c r="BK58" s="40">
        <f>'Employee &amp; Expense Input'!BL118</f>
        <v>127121.85094950517</v>
      </c>
      <c r="BL58" s="40">
        <f>'Employee &amp; Expense Input'!BM118</f>
        <v>128763.42918033595</v>
      </c>
      <c r="BM58" s="40">
        <f>'Employee &amp; Expense Input'!BN118</f>
        <v>130437.81035371756</v>
      </c>
      <c r="BN58" s="40">
        <f>'Employee &amp; Expense Input'!BO118</f>
        <v>132145.78465554694</v>
      </c>
    </row>
    <row r="59" spans="2:66" ht="12.75">
      <c r="B59" t="s">
        <v>229</v>
      </c>
      <c r="F59"/>
      <c r="G59" s="40">
        <f>'Employee &amp; Expense Input'!H119</f>
        <v>0</v>
      </c>
      <c r="H59" s="40">
        <f>'Employee &amp; Expense Input'!I119</f>
        <v>0</v>
      </c>
      <c r="I59" s="40">
        <f>'Employee &amp; Expense Input'!J119</f>
        <v>0</v>
      </c>
      <c r="J59" s="40">
        <f>'Employee &amp; Expense Input'!K119</f>
        <v>0</v>
      </c>
      <c r="K59" s="40">
        <f>'Employee &amp; Expense Input'!L119</f>
        <v>0</v>
      </c>
      <c r="L59" s="40">
        <f>'Employee &amp; Expense Input'!M119</f>
        <v>0</v>
      </c>
      <c r="M59" s="36">
        <f>'Employee &amp; Expense Input'!N119</f>
        <v>22500</v>
      </c>
      <c r="N59" s="40">
        <f>'Employee &amp; Expense Input'!O119</f>
        <v>15007.5</v>
      </c>
      <c r="O59" s="40">
        <f>'Employee &amp; Expense Input'!P119</f>
        <v>0</v>
      </c>
      <c r="P59" s="40">
        <f>'Employee &amp; Expense Input'!Q119</f>
        <v>30000</v>
      </c>
      <c r="Q59" s="40">
        <f>'Employee &amp; Expense Input'!R119</f>
        <v>22500</v>
      </c>
      <c r="R59" s="40">
        <f>'Employee &amp; Expense Input'!S119</f>
        <v>18750</v>
      </c>
      <c r="S59" s="40">
        <f>'Employee &amp; Expense Input'!T119</f>
        <v>15000</v>
      </c>
      <c r="T59" s="40">
        <f>'Employee &amp; Expense Input'!U119</f>
        <v>15450</v>
      </c>
      <c r="U59" s="40">
        <f>'Employee &amp; Expense Input'!V119</f>
        <v>15913.5</v>
      </c>
      <c r="V59" s="40">
        <f>'Employee &amp; Expense Input'!W119</f>
        <v>16390.905000000002</v>
      </c>
      <c r="W59" s="40">
        <f>'Employee &amp; Expense Input'!X119</f>
        <v>16882.63215</v>
      </c>
      <c r="X59" s="40">
        <f>'Employee &amp; Expense Input'!Y119</f>
        <v>17389.111114500003</v>
      </c>
      <c r="Y59" s="40">
        <f>'Employee &amp; Expense Input'!Z119</f>
        <v>17823.838892362503</v>
      </c>
      <c r="Z59" s="40">
        <f>'Employee &amp; Expense Input'!AA119</f>
        <v>18269.434864671563</v>
      </c>
      <c r="AA59" s="40">
        <f>'Employee &amp; Expense Input'!AB119</f>
        <v>18726.170736288354</v>
      </c>
      <c r="AB59" s="40">
        <f>'Employee &amp; Expense Input'!AC119</f>
        <v>19194.32500469556</v>
      </c>
      <c r="AC59" s="40">
        <f>'Employee &amp; Expense Input'!AD119</f>
        <v>19674.183129812947</v>
      </c>
      <c r="AD59" s="40">
        <f>'Employee &amp; Expense Input'!AE119</f>
        <v>20166.03770805827</v>
      </c>
      <c r="AE59" s="40">
        <f>'Employee &amp; Expense Input'!AF119</f>
        <v>20670.188650759723</v>
      </c>
      <c r="AF59" s="40">
        <f>'Employee &amp; Expense Input'!AG119</f>
        <v>21186.94336702871</v>
      </c>
      <c r="AG59" s="40">
        <f>'Employee &amp; Expense Input'!AH119</f>
        <v>21716.61695120443</v>
      </c>
      <c r="AH59" s="40">
        <f>'Employee &amp; Expense Input'!AI119</f>
        <v>22259.532374984537</v>
      </c>
      <c r="AI59" s="40">
        <f>'Employee &amp; Expense Input'!AJ119</f>
        <v>22816.020684359148</v>
      </c>
      <c r="AJ59" s="40">
        <f>'Employee &amp; Expense Input'!AK119</f>
        <v>23386.421201468125</v>
      </c>
      <c r="AK59" s="40">
        <f>'Employee &amp; Expense Input'!AL119</f>
        <v>23854.149625497488</v>
      </c>
      <c r="AL59" s="40">
        <f>'Employee &amp; Expense Input'!AM119</f>
        <v>24331.232618007438</v>
      </c>
      <c r="AM59" s="40">
        <f>'Employee &amp; Expense Input'!AN119</f>
        <v>24817.85727036759</v>
      </c>
      <c r="AN59" s="40">
        <f>'Employee &amp; Expense Input'!AO119</f>
        <v>47814.21441577494</v>
      </c>
      <c r="AO59" s="40">
        <f>'Employee &amp; Expense Input'!AP119</f>
        <v>42695.49870409044</v>
      </c>
      <c r="AP59" s="40">
        <f>'Employee &amp; Expense Input'!AQ119</f>
        <v>40399.40867817225</v>
      </c>
      <c r="AQ59" s="40">
        <f>'Employee &amp; Expense Input'!AR119</f>
        <v>38113.6468517357</v>
      </c>
      <c r="AR59" s="40">
        <f>'Employee &amp; Expense Input'!AS119</f>
        <v>38988.419788770414</v>
      </c>
      <c r="AS59" s="40">
        <f>'Employee &amp; Expense Input'!AT119</f>
        <v>39884.06318454583</v>
      </c>
      <c r="AT59" s="40">
        <f>'Employee &amp; Expense Input'!AU119</f>
        <v>40801.09569823675</v>
      </c>
      <c r="AU59" s="40">
        <f>'Employee &amp; Expense Input'!AV119</f>
        <v>41740.04939970148</v>
      </c>
      <c r="AV59" s="40">
        <f>'Employee &amp; Expense Input'!AW119</f>
        <v>42701.47012882051</v>
      </c>
      <c r="AW59" s="40">
        <f>'Employee &amp; Expense Input'!AX119</f>
        <v>60347.410514111565</v>
      </c>
      <c r="AX59" s="40">
        <f>'Employee &amp; Expense Input'!AY119</f>
        <v>55513.80046351595</v>
      </c>
      <c r="AY59" s="40">
        <f>'Employee &amp; Expense Input'!AZ119</f>
        <v>45059.06885695373</v>
      </c>
      <c r="AZ59" s="40">
        <f>'Employee &amp; Expense Input'!BA119</f>
        <v>45875.401170330195</v>
      </c>
      <c r="BA59" s="40">
        <f>'Employee &amp; Expense Input'!BB119</f>
        <v>46707.48962542036</v>
      </c>
      <c r="BB59" s="40">
        <f>'Employee &amp; Expense Input'!BC119</f>
        <v>47555.65834327525</v>
      </c>
      <c r="BC59" s="40">
        <f>'Employee &amp; Expense Input'!BD119</f>
        <v>48420.238501234824</v>
      </c>
      <c r="BD59" s="40">
        <f>'Employee &amp; Expense Input'!BE119</f>
        <v>49301.56849363403</v>
      </c>
      <c r="BE59" s="40">
        <f>'Employee &amp; Expense Input'!BF119</f>
        <v>50199.99409629125</v>
      </c>
      <c r="BF59" s="40">
        <f>'Employee &amp; Expense Input'!BG119</f>
        <v>67990.86863486965</v>
      </c>
      <c r="BG59" s="40">
        <f>'Employee &amp; Expense Input'!BH119</f>
        <v>64705.80315720508</v>
      </c>
      <c r="BH59" s="40">
        <f>'Employee &amp; Expense Input'!BI119</f>
        <v>63548.29160969585</v>
      </c>
      <c r="BI59" s="40">
        <f>'Employee &amp; Expense Input'!BJ119</f>
        <v>61967.020931260835</v>
      </c>
      <c r="BJ59" s="40">
        <f>'Employee &amp; Expense Input'!BK119</f>
        <v>62756.152719203994</v>
      </c>
      <c r="BK59" s="40">
        <f>'Employee &amp; Expense Input'!BL119</f>
        <v>63560.925474752585</v>
      </c>
      <c r="BL59" s="40">
        <f>'Employee &amp; Expense Input'!BM119</f>
        <v>64381.714590167976</v>
      </c>
      <c r="BM59" s="40">
        <f>'Employee &amp; Expense Input'!BN119</f>
        <v>65218.90517685878</v>
      </c>
      <c r="BN59" s="40">
        <f>'Employee &amp; Expense Input'!BO119</f>
        <v>66072.89232777347</v>
      </c>
    </row>
    <row r="60" spans="2:66" ht="12.75">
      <c r="B60" t="s">
        <v>230</v>
      </c>
      <c r="F60"/>
      <c r="G60" s="40">
        <f>'Employee &amp; Expense Input'!H120</f>
        <v>0</v>
      </c>
      <c r="H60" s="40">
        <f>'Employee &amp; Expense Input'!I120</f>
        <v>0</v>
      </c>
      <c r="I60" s="40">
        <f>'Employee &amp; Expense Input'!J120</f>
        <v>0</v>
      </c>
      <c r="J60" s="40">
        <f>'Employee &amp; Expense Input'!K120</f>
        <v>0</v>
      </c>
      <c r="K60" s="40">
        <f>'Employee &amp; Expense Input'!L120</f>
        <v>25000</v>
      </c>
      <c r="L60" s="40">
        <f>'Employee &amp; Expense Input'!M120</f>
        <v>50000</v>
      </c>
      <c r="M60" s="36">
        <f>'Employee &amp; Expense Input'!N120</f>
        <v>45000</v>
      </c>
      <c r="N60" s="40">
        <f>'Employee &amp; Expense Input'!O120</f>
        <v>30015</v>
      </c>
      <c r="O60" s="40">
        <f>'Employee &amp; Expense Input'!P120</f>
        <v>0</v>
      </c>
      <c r="P60" s="40">
        <f>'Employee &amp; Expense Input'!Q120</f>
        <v>60000</v>
      </c>
      <c r="Q60" s="40">
        <f>'Employee &amp; Expense Input'!R120</f>
        <v>45000</v>
      </c>
      <c r="R60" s="40">
        <f>'Employee &amp; Expense Input'!S120</f>
        <v>37500</v>
      </c>
      <c r="S60" s="40">
        <f>'Employee &amp; Expense Input'!T120</f>
        <v>30000</v>
      </c>
      <c r="T60" s="40">
        <f>'Employee &amp; Expense Input'!U120</f>
        <v>30900</v>
      </c>
      <c r="U60" s="40">
        <f>'Employee &amp; Expense Input'!V120</f>
        <v>31827</v>
      </c>
      <c r="V60" s="40">
        <f>'Employee &amp; Expense Input'!W120</f>
        <v>32781.810000000005</v>
      </c>
      <c r="W60" s="40">
        <f>'Employee &amp; Expense Input'!X120</f>
        <v>33765.2643</v>
      </c>
      <c r="X60" s="40">
        <f>'Employee &amp; Expense Input'!Y120</f>
        <v>34778.222229000006</v>
      </c>
      <c r="Y60" s="40">
        <f>'Employee &amp; Expense Input'!Z120</f>
        <v>35647.677784725005</v>
      </c>
      <c r="Z60" s="40">
        <f>'Employee &amp; Expense Input'!AA120</f>
        <v>36538.869729343125</v>
      </c>
      <c r="AA60" s="40">
        <f>'Employee &amp; Expense Input'!AB120</f>
        <v>37452.34147257671</v>
      </c>
      <c r="AB60" s="40">
        <f>'Employee &amp; Expense Input'!AC120</f>
        <v>38388.65000939112</v>
      </c>
      <c r="AC60" s="40">
        <f>'Employee &amp; Expense Input'!AD120</f>
        <v>39348.366259625895</v>
      </c>
      <c r="AD60" s="40">
        <f>'Employee &amp; Expense Input'!AE120</f>
        <v>40332.07541611654</v>
      </c>
      <c r="AE60" s="40">
        <f>'Employee &amp; Expense Input'!AF120</f>
        <v>41340.377301519446</v>
      </c>
      <c r="AF60" s="40">
        <f>'Employee &amp; Expense Input'!AG120</f>
        <v>42373.88673405742</v>
      </c>
      <c r="AG60" s="40">
        <f>'Employee &amp; Expense Input'!AH120</f>
        <v>43433.23390240886</v>
      </c>
      <c r="AH60" s="40">
        <f>'Employee &amp; Expense Input'!AI120</f>
        <v>44519.064749969075</v>
      </c>
      <c r="AI60" s="40">
        <f>'Employee &amp; Expense Input'!AJ120</f>
        <v>45632.041368718295</v>
      </c>
      <c r="AJ60" s="40">
        <f>'Employee &amp; Expense Input'!AK120</f>
        <v>46772.84240293625</v>
      </c>
      <c r="AK60" s="40">
        <f>'Employee &amp; Expense Input'!AL120</f>
        <v>47708.299250994976</v>
      </c>
      <c r="AL60" s="40">
        <f>'Employee &amp; Expense Input'!AM120</f>
        <v>48662.465236014876</v>
      </c>
      <c r="AM60" s="40">
        <f>'Employee &amp; Expense Input'!AN120</f>
        <v>49635.71454073518</v>
      </c>
      <c r="AN60" s="40">
        <f>'Employee &amp; Expense Input'!AO120</f>
        <v>95628.42883154989</v>
      </c>
      <c r="AO60" s="40">
        <f>'Employee &amp; Expense Input'!AP120</f>
        <v>85390.99740818088</v>
      </c>
      <c r="AP60" s="40">
        <f>'Employee &amp; Expense Input'!AQ120</f>
        <v>80798.8173563445</v>
      </c>
      <c r="AQ60" s="40">
        <f>'Employee &amp; Expense Input'!AR120</f>
        <v>76227.2937034714</v>
      </c>
      <c r="AR60" s="40">
        <f>'Employee &amp; Expense Input'!AS120</f>
        <v>77976.83957754083</v>
      </c>
      <c r="AS60" s="40">
        <f>'Employee &amp; Expense Input'!AT120</f>
        <v>79768.12636909165</v>
      </c>
      <c r="AT60" s="40">
        <f>'Employee &amp; Expense Input'!AU120</f>
        <v>81602.1913964735</v>
      </c>
      <c r="AU60" s="40">
        <f>'Employee &amp; Expense Input'!AV120</f>
        <v>83480.09879940296</v>
      </c>
      <c r="AV60" s="40">
        <f>'Employee &amp; Expense Input'!AW120</f>
        <v>85402.94025764102</v>
      </c>
      <c r="AW60" s="40">
        <f>'Employee &amp; Expense Input'!AX120</f>
        <v>120694.82102822313</v>
      </c>
      <c r="AX60" s="40">
        <f>'Employee &amp; Expense Input'!AY120</f>
        <v>111027.6009270319</v>
      </c>
      <c r="AY60" s="40">
        <f>'Employee &amp; Expense Input'!AZ120</f>
        <v>90118.13771390746</v>
      </c>
      <c r="AZ60" s="40">
        <f>'Employee &amp; Expense Input'!BA120</f>
        <v>91750.80234066039</v>
      </c>
      <c r="BA60" s="40">
        <f>'Employee &amp; Expense Input'!BB120</f>
        <v>93414.97925084073</v>
      </c>
      <c r="BB60" s="40">
        <f>'Employee &amp; Expense Input'!BC120</f>
        <v>95111.3166865505</v>
      </c>
      <c r="BC60" s="40">
        <f>'Employee &amp; Expense Input'!BD120</f>
        <v>96840.47700246965</v>
      </c>
      <c r="BD60" s="40">
        <f>'Employee &amp; Expense Input'!BE120</f>
        <v>98603.13698726807</v>
      </c>
      <c r="BE60" s="40">
        <f>'Employee &amp; Expense Input'!BF120</f>
        <v>100399.9881925825</v>
      </c>
      <c r="BF60" s="40">
        <f>'Employee &amp; Expense Input'!BG120</f>
        <v>135981.7372697393</v>
      </c>
      <c r="BG60" s="40">
        <f>'Employee &amp; Expense Input'!BH120</f>
        <v>129411.60631441016</v>
      </c>
      <c r="BH60" s="40">
        <f>'Employee &amp; Expense Input'!BI120</f>
        <v>127096.5832193917</v>
      </c>
      <c r="BI60" s="40">
        <f>'Employee &amp; Expense Input'!BJ120</f>
        <v>123934.04186252167</v>
      </c>
      <c r="BJ60" s="40">
        <f>'Employee &amp; Expense Input'!BK120</f>
        <v>125512.30543840799</v>
      </c>
      <c r="BK60" s="40">
        <f>'Employee &amp; Expense Input'!BL120</f>
        <v>127121.85094950517</v>
      </c>
      <c r="BL60" s="40">
        <f>'Employee &amp; Expense Input'!BM120</f>
        <v>128763.42918033595</v>
      </c>
      <c r="BM60" s="40">
        <f>'Employee &amp; Expense Input'!BN120</f>
        <v>130437.81035371756</v>
      </c>
      <c r="BN60" s="40">
        <f>'Employee &amp; Expense Input'!BO120</f>
        <v>132145.78465554694</v>
      </c>
    </row>
    <row r="61" spans="1:86" s="15" customFormat="1" ht="12.75">
      <c r="A61" s="19"/>
      <c r="B61" t="s">
        <v>231</v>
      </c>
      <c r="C61" s="19"/>
      <c r="D61" s="19"/>
      <c r="F61" s="19"/>
      <c r="G61" s="78">
        <f>'Employee &amp; Expense Input'!H121</f>
        <v>0</v>
      </c>
      <c r="H61" s="78">
        <f>'Employee &amp; Expense Input'!I121</f>
        <v>0</v>
      </c>
      <c r="I61" s="78">
        <f>'Employee &amp; Expense Input'!J121</f>
        <v>0</v>
      </c>
      <c r="J61" s="78">
        <f>'Employee &amp; Expense Input'!K121</f>
        <v>0</v>
      </c>
      <c r="K61" s="78">
        <f>'Employee &amp; Expense Input'!L121</f>
        <v>25000</v>
      </c>
      <c r="L61" s="78">
        <f>'Employee &amp; Expense Input'!M121</f>
        <v>50000</v>
      </c>
      <c r="M61" s="166">
        <f>'Employee &amp; Expense Input'!N121</f>
        <v>112500</v>
      </c>
      <c r="N61" s="78">
        <f>'Employee &amp; Expense Input'!O121</f>
        <v>75037.5</v>
      </c>
      <c r="O61" s="78">
        <f>'Employee &amp; Expense Input'!P121</f>
        <v>150000</v>
      </c>
      <c r="P61" s="78">
        <f>'Employee &amp; Expense Input'!Q121</f>
        <v>150000</v>
      </c>
      <c r="Q61" s="78">
        <f>'Employee &amp; Expense Input'!R121</f>
        <v>112500</v>
      </c>
      <c r="R61" s="78">
        <f>'Employee &amp; Expense Input'!S121</f>
        <v>93750</v>
      </c>
      <c r="S61" s="78">
        <f>'Employee &amp; Expense Input'!T121</f>
        <v>75000</v>
      </c>
      <c r="T61" s="78">
        <f>'Employee &amp; Expense Input'!U121</f>
        <v>77250</v>
      </c>
      <c r="U61" s="78">
        <f>'Employee &amp; Expense Input'!V121</f>
        <v>79567.5</v>
      </c>
      <c r="V61" s="78">
        <f>'Employee &amp; Expense Input'!W121</f>
        <v>81954.52500000001</v>
      </c>
      <c r="W61" s="78">
        <f>'Employee &amp; Expense Input'!X121</f>
        <v>84413.16075000001</v>
      </c>
      <c r="X61" s="78">
        <f>'Employee &amp; Expense Input'!Y121</f>
        <v>86945.55557250002</v>
      </c>
      <c r="Y61" s="78">
        <f>'Employee &amp; Expense Input'!Z121</f>
        <v>89119.19446181251</v>
      </c>
      <c r="Z61" s="78">
        <f>'Employee &amp; Expense Input'!AA121</f>
        <v>91347.17432335782</v>
      </c>
      <c r="AA61" s="78">
        <f>'Employee &amp; Expense Input'!AB121</f>
        <v>93630.85368144176</v>
      </c>
      <c r="AB61" s="78">
        <f>'Employee &amp; Expense Input'!AC121</f>
        <v>95971.6250234778</v>
      </c>
      <c r="AC61" s="78">
        <f>'Employee &amp; Expense Input'!AD121</f>
        <v>98370.91564906473</v>
      </c>
      <c r="AD61" s="78">
        <f>'Employee &amp; Expense Input'!AE121</f>
        <v>100830.18854029133</v>
      </c>
      <c r="AE61" s="78">
        <f>'Employee &amp; Expense Input'!AF121</f>
        <v>103350.9432537986</v>
      </c>
      <c r="AF61" s="78">
        <f>'Employee &amp; Expense Input'!AG121</f>
        <v>105934.71683514355</v>
      </c>
      <c r="AG61" s="78">
        <f>'Employee &amp; Expense Input'!AH121</f>
        <v>108583.08475602213</v>
      </c>
      <c r="AH61" s="78">
        <f>'Employee &amp; Expense Input'!AI121</f>
        <v>111297.66187492268</v>
      </c>
      <c r="AI61" s="78">
        <f>'Employee &amp; Expense Input'!AJ121</f>
        <v>114080.10342179573</v>
      </c>
      <c r="AJ61" s="78">
        <f>'Employee &amp; Expense Input'!AK121</f>
        <v>116932.10600734061</v>
      </c>
      <c r="AK61" s="78">
        <f>'Employee &amp; Expense Input'!AL121</f>
        <v>119270.74812748743</v>
      </c>
      <c r="AL61" s="78">
        <f>'Employee &amp; Expense Input'!AM121</f>
        <v>121656.16309003718</v>
      </c>
      <c r="AM61" s="78">
        <f>'Employee &amp; Expense Input'!AN121</f>
        <v>124089.28635183793</v>
      </c>
      <c r="AN61" s="78">
        <f>'Employee &amp; Expense Input'!AO121</f>
        <v>239071.07207887468</v>
      </c>
      <c r="AO61" s="78">
        <f>'Employee &amp; Expense Input'!AP121</f>
        <v>213477.49352045218</v>
      </c>
      <c r="AP61" s="78">
        <f>'Employee &amp; Expense Input'!AQ121</f>
        <v>201997.04339086125</v>
      </c>
      <c r="AQ61" s="78">
        <f>'Employee &amp; Expense Input'!AR121</f>
        <v>190568.23425867848</v>
      </c>
      <c r="AR61" s="78">
        <f>'Employee &amp; Expense Input'!AS121</f>
        <v>194942.09894385206</v>
      </c>
      <c r="AS61" s="78">
        <f>'Employee &amp; Expense Input'!AT121</f>
        <v>199420.31592272912</v>
      </c>
      <c r="AT61" s="78">
        <f>'Employee &amp; Expense Input'!AU121</f>
        <v>204005.47849118372</v>
      </c>
      <c r="AU61" s="78">
        <f>'Employee &amp; Expense Input'!AV121</f>
        <v>208700.24699850738</v>
      </c>
      <c r="AV61" s="78">
        <f>'Employee &amp; Expense Input'!AW121</f>
        <v>213507.35064410255</v>
      </c>
      <c r="AW61" s="78">
        <f>'Employee &amp; Expense Input'!AX121</f>
        <v>301737.0525705578</v>
      </c>
      <c r="AX61" s="78">
        <f>'Employee &amp; Expense Input'!AY121</f>
        <v>277569.00231757975</v>
      </c>
      <c r="AY61" s="78">
        <f>'Employee &amp; Expense Input'!AZ121</f>
        <v>225295.34428476862</v>
      </c>
      <c r="AZ61" s="78">
        <f>'Employee &amp; Expense Input'!BA121</f>
        <v>229377.00585165096</v>
      </c>
      <c r="BA61" s="78">
        <f>'Employee &amp; Expense Input'!BB121</f>
        <v>233537.4481271018</v>
      </c>
      <c r="BB61" s="78">
        <f>'Employee &amp; Expense Input'!BC121</f>
        <v>237778.29171637626</v>
      </c>
      <c r="BC61" s="78">
        <f>'Employee &amp; Expense Input'!BD121</f>
        <v>242101.1925061741</v>
      </c>
      <c r="BD61" s="78">
        <f>'Employee &amp; Expense Input'!BE121</f>
        <v>246507.84246817016</v>
      </c>
      <c r="BE61" s="78">
        <f>'Employee &amp; Expense Input'!BF121</f>
        <v>250999.97048145626</v>
      </c>
      <c r="BF61" s="78">
        <f>'Employee &amp; Expense Input'!BG121</f>
        <v>339954.34317434824</v>
      </c>
      <c r="BG61" s="78">
        <f>'Employee &amp; Expense Input'!BH121</f>
        <v>323529.0157860254</v>
      </c>
      <c r="BH61" s="78">
        <f>'Employee &amp; Expense Input'!BI121</f>
        <v>317741.4580484792</v>
      </c>
      <c r="BI61" s="78">
        <f>'Employee &amp; Expense Input'!BJ121</f>
        <v>309835.1046563042</v>
      </c>
      <c r="BJ61" s="78">
        <f>'Employee &amp; Expense Input'!BK121</f>
        <v>313780.76359601994</v>
      </c>
      <c r="BK61" s="78">
        <f>'Employee &amp; Expense Input'!BL121</f>
        <v>317804.6273737629</v>
      </c>
      <c r="BL61" s="78">
        <f>'Employee &amp; Expense Input'!BM121</f>
        <v>321908.5729508399</v>
      </c>
      <c r="BM61" s="78">
        <f>'Employee &amp; Expense Input'!BN121</f>
        <v>326094.5258842939</v>
      </c>
      <c r="BN61" s="78">
        <f>'Employee &amp; Expense Input'!BO121</f>
        <v>330364.46163886733</v>
      </c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</row>
    <row r="62" spans="2:66" s="19" customFormat="1" ht="12.75">
      <c r="B62" s="19" t="s">
        <v>165</v>
      </c>
      <c r="G62" s="44">
        <f>SUM(G55:G61)</f>
        <v>0</v>
      </c>
      <c r="H62" s="44">
        <f aca="true" t="shared" si="11" ref="H62:AD62">SUM(H55:H61)</f>
        <v>0</v>
      </c>
      <c r="I62" s="44">
        <f t="shared" si="11"/>
        <v>20625</v>
      </c>
      <c r="J62" s="44">
        <f t="shared" si="11"/>
        <v>20625</v>
      </c>
      <c r="K62" s="44">
        <f t="shared" si="11"/>
        <v>70625</v>
      </c>
      <c r="L62" s="44">
        <f t="shared" si="11"/>
        <v>120625</v>
      </c>
      <c r="M62" s="161">
        <f t="shared" si="11"/>
        <v>526875</v>
      </c>
      <c r="N62" s="44">
        <f t="shared" si="11"/>
        <v>366106.25</v>
      </c>
      <c r="O62" s="44">
        <f t="shared" si="11"/>
        <v>178437.5</v>
      </c>
      <c r="P62" s="44">
        <f t="shared" si="11"/>
        <v>703437.5</v>
      </c>
      <c r="Q62" s="44">
        <f t="shared" si="11"/>
        <v>542500</v>
      </c>
      <c r="R62" s="44">
        <f t="shared" si="11"/>
        <v>507562.5</v>
      </c>
      <c r="S62" s="44">
        <f t="shared" si="11"/>
        <v>375381.25</v>
      </c>
      <c r="T62" s="44">
        <f t="shared" si="11"/>
        <v>385506.25</v>
      </c>
      <c r="U62" s="44">
        <f t="shared" si="11"/>
        <v>395935</v>
      </c>
      <c r="V62" s="44">
        <f t="shared" si="11"/>
        <v>406676.6125000001</v>
      </c>
      <c r="W62" s="44">
        <f t="shared" si="11"/>
        <v>417740.47337500006</v>
      </c>
      <c r="X62" s="44">
        <f t="shared" si="11"/>
        <v>429136.25007625006</v>
      </c>
      <c r="Y62" s="44">
        <f t="shared" si="11"/>
        <v>438917.62507815624</v>
      </c>
      <c r="Z62" s="44">
        <f t="shared" si="11"/>
        <v>448943.53445511014</v>
      </c>
      <c r="AA62" s="44">
        <f t="shared" si="11"/>
        <v>459220.091566488</v>
      </c>
      <c r="AB62" s="44">
        <f t="shared" si="11"/>
        <v>469753.56260565016</v>
      </c>
      <c r="AC62" s="44">
        <f t="shared" si="11"/>
        <v>480550.3704207912</v>
      </c>
      <c r="AD62" s="44">
        <f t="shared" si="11"/>
        <v>541054.5984313108</v>
      </c>
      <c r="AE62" s="44">
        <f aca="true" t="shared" si="12" ref="AE62:BN62">SUM(AE55:AE61)</f>
        <v>504665.15089209366</v>
      </c>
      <c r="AF62" s="44">
        <f t="shared" si="12"/>
        <v>516292.1320081461</v>
      </c>
      <c r="AG62" s="44">
        <f t="shared" si="12"/>
        <v>528209.7876520996</v>
      </c>
      <c r="AH62" s="44">
        <f t="shared" si="12"/>
        <v>540425.384687152</v>
      </c>
      <c r="AI62" s="44">
        <f t="shared" si="12"/>
        <v>552946.3716480809</v>
      </c>
      <c r="AJ62" s="44">
        <f t="shared" si="12"/>
        <v>565780.3832830328</v>
      </c>
      <c r="AK62" s="44">
        <f t="shared" si="12"/>
        <v>576304.2728236935</v>
      </c>
      <c r="AL62" s="44">
        <f t="shared" si="12"/>
        <v>587038.6401551673</v>
      </c>
      <c r="AM62" s="44">
        <f t="shared" si="12"/>
        <v>597987.6948332707</v>
      </c>
      <c r="AN62" s="44">
        <f t="shared" si="12"/>
        <v>1115405.730604936</v>
      </c>
      <c r="AO62" s="44">
        <f t="shared" si="12"/>
        <v>1000234.6270920348</v>
      </c>
      <c r="AP62" s="44">
        <f t="shared" si="12"/>
        <v>998010.1015088757</v>
      </c>
      <c r="AQ62" s="44">
        <f t="shared" si="12"/>
        <v>898924.3261953032</v>
      </c>
      <c r="AR62" s="44">
        <f t="shared" si="12"/>
        <v>918606.7172785844</v>
      </c>
      <c r="AS62" s="44">
        <f t="shared" si="12"/>
        <v>938758.6936835311</v>
      </c>
      <c r="AT62" s="44">
        <f t="shared" si="12"/>
        <v>959391.9252415766</v>
      </c>
      <c r="AU62" s="44">
        <f t="shared" si="12"/>
        <v>980518.3835245332</v>
      </c>
      <c r="AV62" s="44">
        <f t="shared" si="12"/>
        <v>1002150.3499297115</v>
      </c>
      <c r="AW62" s="44">
        <f t="shared" si="12"/>
        <v>1399184.0085987598</v>
      </c>
      <c r="AX62" s="44">
        <f t="shared" si="12"/>
        <v>1290427.782460359</v>
      </c>
      <c r="AY62" s="44">
        <f t="shared" si="12"/>
        <v>1055196.3213127088</v>
      </c>
      <c r="AZ62" s="44">
        <f t="shared" si="12"/>
        <v>1073563.7983636793</v>
      </c>
      <c r="BA62" s="44">
        <f t="shared" si="12"/>
        <v>1092285.788603208</v>
      </c>
      <c r="BB62" s="44">
        <f t="shared" si="12"/>
        <v>1160807.0847549431</v>
      </c>
      <c r="BC62" s="44">
        <f t="shared" si="12"/>
        <v>1132684.1655504396</v>
      </c>
      <c r="BD62" s="44">
        <f t="shared" si="12"/>
        <v>1152514.090379422</v>
      </c>
      <c r="BE62" s="44">
        <f t="shared" si="12"/>
        <v>1172728.6664392094</v>
      </c>
      <c r="BF62" s="44">
        <f t="shared" si="12"/>
        <v>1573023.3435572232</v>
      </c>
      <c r="BG62" s="44">
        <f t="shared" si="12"/>
        <v>1499109.3703097706</v>
      </c>
      <c r="BH62" s="44">
        <f t="shared" si="12"/>
        <v>1473065.3604908127</v>
      </c>
      <c r="BI62" s="44">
        <f t="shared" si="12"/>
        <v>1437486.770226025</v>
      </c>
      <c r="BJ62" s="44">
        <f t="shared" si="12"/>
        <v>1455242.235454746</v>
      </c>
      <c r="BK62" s="44">
        <f t="shared" si="12"/>
        <v>1473349.6224545892</v>
      </c>
      <c r="BL62" s="44">
        <f t="shared" si="12"/>
        <v>1491817.377551436</v>
      </c>
      <c r="BM62" s="44">
        <f t="shared" si="12"/>
        <v>1510654.1657519788</v>
      </c>
      <c r="BN62" s="44">
        <f t="shared" si="12"/>
        <v>1579306.3766475592</v>
      </c>
    </row>
    <row r="63" spans="7:66" ht="12.75">
      <c r="G63" s="40"/>
      <c r="H63" s="40"/>
      <c r="I63" s="40"/>
      <c r="J63" s="40"/>
      <c r="K63" s="40"/>
      <c r="L63" s="40"/>
      <c r="M63" s="161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</row>
    <row r="64" spans="1:66" ht="12.75">
      <c r="A64" s="14" t="s">
        <v>15</v>
      </c>
      <c r="G64" s="40"/>
      <c r="H64" s="40"/>
      <c r="I64" s="40"/>
      <c r="J64" s="40"/>
      <c r="K64" s="40"/>
      <c r="L64" s="40"/>
      <c r="M64" s="161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</row>
    <row r="65" spans="2:66" ht="12.75">
      <c r="B65" t="s">
        <v>21</v>
      </c>
      <c r="G65" s="40">
        <f>'Employee &amp; Expense Input'!H99</f>
        <v>28125</v>
      </c>
      <c r="H65" s="40">
        <f>'Employee &amp; Expense Input'!I99</f>
        <v>38229.16666666666</v>
      </c>
      <c r="I65" s="40">
        <f>'Employee &amp; Expense Input'!J99</f>
        <v>55312.5</v>
      </c>
      <c r="J65" s="40">
        <f>'Employee &amp; Expense Input'!K99</f>
        <v>64895.83333333333</v>
      </c>
      <c r="K65" s="40">
        <f>'Employee &amp; Expense Input'!L99</f>
        <v>68437.5</v>
      </c>
      <c r="L65" s="40">
        <f>'Employee &amp; Expense Input'!M99</f>
        <v>68437.5</v>
      </c>
      <c r="M65" s="161">
        <f>'Employee &amp; Expense Input'!N99</f>
        <v>68437.5</v>
      </c>
      <c r="N65" s="40">
        <f>'Employee &amp; Expense Input'!O99</f>
        <v>68437.5</v>
      </c>
      <c r="O65" s="40">
        <f>'Employee &amp; Expense Input'!P99</f>
        <v>68437.5</v>
      </c>
      <c r="P65" s="40">
        <f>'Employee &amp; Expense Input'!Q99</f>
        <v>68437.5</v>
      </c>
      <c r="Q65" s="40">
        <f>'Employee &amp; Expense Input'!R99</f>
        <v>68437.5</v>
      </c>
      <c r="R65" s="40">
        <f>'Employee &amp; Expense Input'!S99</f>
        <v>164312.5</v>
      </c>
      <c r="S65" s="40">
        <f>'Employee &amp; Expense Input'!T99</f>
        <v>71517.18750000001</v>
      </c>
      <c r="T65" s="40">
        <f>'Employee &amp; Expense Input'!U99</f>
        <v>71517.18750000001</v>
      </c>
      <c r="U65" s="40">
        <f>'Employee &amp; Expense Input'!V99</f>
        <v>71517.18750000001</v>
      </c>
      <c r="V65" s="40">
        <f>'Employee &amp; Expense Input'!W99</f>
        <v>71517.18750000001</v>
      </c>
      <c r="W65" s="40">
        <f>'Employee &amp; Expense Input'!X99</f>
        <v>71517.18750000001</v>
      </c>
      <c r="X65" s="40">
        <f>'Employee &amp; Expense Input'!Y99</f>
        <v>71517.18750000001</v>
      </c>
      <c r="Y65" s="40">
        <f>'Employee &amp; Expense Input'!Z99</f>
        <v>71517.18750000001</v>
      </c>
      <c r="Z65" s="40">
        <f>'Employee &amp; Expense Input'!AA99</f>
        <v>71517.18750000001</v>
      </c>
      <c r="AA65" s="40">
        <f>'Employee &amp; Expense Input'!AB99</f>
        <v>71517.18750000001</v>
      </c>
      <c r="AB65" s="40">
        <f>'Employee &amp; Expense Input'!AC99</f>
        <v>71517.18750000001</v>
      </c>
      <c r="AC65" s="40">
        <f>'Employee &amp; Expense Input'!AD99</f>
        <v>71517.18750000001</v>
      </c>
      <c r="AD65" s="40">
        <f>'Employee &amp; Expense Input'!AE99</f>
        <v>167392.1875</v>
      </c>
      <c r="AE65" s="40">
        <f>'Employee &amp; Expense Input'!AF99</f>
        <v>74735.4609375</v>
      </c>
      <c r="AF65" s="40">
        <f>'Employee &amp; Expense Input'!AG99</f>
        <v>74735.4609375</v>
      </c>
      <c r="AG65" s="40">
        <f>'Employee &amp; Expense Input'!AH99</f>
        <v>74735.4609375</v>
      </c>
      <c r="AH65" s="40">
        <f>'Employee &amp; Expense Input'!AI99</f>
        <v>74735.4609375</v>
      </c>
      <c r="AI65" s="40">
        <f>'Employee &amp; Expense Input'!AJ99</f>
        <v>74735.4609375</v>
      </c>
      <c r="AJ65" s="40">
        <f>'Employee &amp; Expense Input'!AK99</f>
        <v>74735.4609375</v>
      </c>
      <c r="AK65" s="40">
        <f>'Employee &amp; Expense Input'!AL99</f>
        <v>74735.4609375</v>
      </c>
      <c r="AL65" s="40">
        <f>'Employee &amp; Expense Input'!AM99</f>
        <v>74735.4609375</v>
      </c>
      <c r="AM65" s="40">
        <f>'Employee &amp; Expense Input'!AN99</f>
        <v>74735.4609375</v>
      </c>
      <c r="AN65" s="40">
        <f>'Employee &amp; Expense Input'!AO99</f>
        <v>74735.4609375</v>
      </c>
      <c r="AO65" s="40">
        <f>'Employee &amp; Expense Input'!AP99</f>
        <v>74735.4609375</v>
      </c>
      <c r="AP65" s="40">
        <f>'Employee &amp; Expense Input'!AQ99</f>
        <v>170610.4609375</v>
      </c>
      <c r="AQ65" s="40">
        <f>'Employee &amp; Expense Input'!AR99</f>
        <v>78098.55667968748</v>
      </c>
      <c r="AR65" s="40">
        <f>'Employee &amp; Expense Input'!AS99</f>
        <v>78098.55667968748</v>
      </c>
      <c r="AS65" s="40">
        <f>'Employee &amp; Expense Input'!AT99</f>
        <v>78098.55667968748</v>
      </c>
      <c r="AT65" s="40">
        <f>'Employee &amp; Expense Input'!AU99</f>
        <v>78098.55667968748</v>
      </c>
      <c r="AU65" s="40">
        <f>'Employee &amp; Expense Input'!AV99</f>
        <v>78098.55667968748</v>
      </c>
      <c r="AV65" s="40">
        <f>'Employee &amp; Expense Input'!AW99</f>
        <v>78098.55667968748</v>
      </c>
      <c r="AW65" s="40">
        <f>'Employee &amp; Expense Input'!AX99</f>
        <v>78098.55667968748</v>
      </c>
      <c r="AX65" s="40">
        <f>'Employee &amp; Expense Input'!AY99</f>
        <v>78098.55667968748</v>
      </c>
      <c r="AY65" s="40">
        <f>'Employee &amp; Expense Input'!AZ99</f>
        <v>78098.55667968748</v>
      </c>
      <c r="AZ65" s="40">
        <f>'Employee &amp; Expense Input'!BA99</f>
        <v>78098.55667968748</v>
      </c>
      <c r="BA65" s="40">
        <f>'Employee &amp; Expense Input'!BB99</f>
        <v>78098.55667968748</v>
      </c>
      <c r="BB65" s="40">
        <f>'Employee &amp; Expense Input'!BC99</f>
        <v>173973.5566796875</v>
      </c>
      <c r="BC65" s="40">
        <f>'Employee &amp; Expense Input'!BD99</f>
        <v>81612.99173027338</v>
      </c>
      <c r="BD65" s="40">
        <f>'Employee &amp; Expense Input'!BE99</f>
        <v>81612.99173027338</v>
      </c>
      <c r="BE65" s="40">
        <f>'Employee &amp; Expense Input'!BF99</f>
        <v>81612.99173027338</v>
      </c>
      <c r="BF65" s="40">
        <f>'Employee &amp; Expense Input'!BG99</f>
        <v>81612.99173027338</v>
      </c>
      <c r="BG65" s="40">
        <f>'Employee &amp; Expense Input'!BH99</f>
        <v>81612.99173027338</v>
      </c>
      <c r="BH65" s="40">
        <f>'Employee &amp; Expense Input'!BI99</f>
        <v>81612.99173027338</v>
      </c>
      <c r="BI65" s="40">
        <f>'Employee &amp; Expense Input'!BJ99</f>
        <v>81612.99173027338</v>
      </c>
      <c r="BJ65" s="40">
        <f>'Employee &amp; Expense Input'!BK99</f>
        <v>81612.99173027338</v>
      </c>
      <c r="BK65" s="40">
        <f>'Employee &amp; Expense Input'!BL99</f>
        <v>81612.99173027338</v>
      </c>
      <c r="BL65" s="40">
        <f>'Employee &amp; Expense Input'!BM99</f>
        <v>81612.99173027338</v>
      </c>
      <c r="BM65" s="40">
        <f>'Employee &amp; Expense Input'!BN99</f>
        <v>81612.99173027338</v>
      </c>
      <c r="BN65" s="40">
        <f>'Employee &amp; Expense Input'!BO99</f>
        <v>177487.9917302734</v>
      </c>
    </row>
    <row r="66" spans="2:66" ht="12.75">
      <c r="B66" t="s">
        <v>22</v>
      </c>
      <c r="G66" s="40">
        <f>'Employee &amp; Expense Input'!H136</f>
        <v>1407</v>
      </c>
      <c r="H66" s="40">
        <f>'Employee &amp; Expense Input'!I136</f>
        <v>3751.9999999999995</v>
      </c>
      <c r="I66" s="40">
        <f>'Employee &amp; Expense Input'!J136</f>
        <v>7503.999999999999</v>
      </c>
      <c r="J66" s="40">
        <f>'Employee &amp; Expense Input'!K136</f>
        <v>10318</v>
      </c>
      <c r="K66" s="40">
        <f>'Employee &amp; Expense Input'!L136</f>
        <v>12194</v>
      </c>
      <c r="L66" s="40">
        <f>'Employee &amp; Expense Input'!M136</f>
        <v>12663</v>
      </c>
      <c r="M66" s="161">
        <f>'Employee &amp; Expense Input'!N136</f>
        <v>12663</v>
      </c>
      <c r="N66" s="40">
        <f>'Employee &amp; Expense Input'!O136</f>
        <v>14070</v>
      </c>
      <c r="O66" s="40">
        <f>'Employee &amp; Expense Input'!P136</f>
        <v>14070</v>
      </c>
      <c r="P66" s="40">
        <f>'Employee &amp; Expense Input'!Q136</f>
        <v>14070</v>
      </c>
      <c r="Q66" s="40">
        <f>'Employee &amp; Expense Input'!R136</f>
        <v>15476.999999999998</v>
      </c>
      <c r="R66" s="40">
        <f>'Employee &amp; Expense Input'!S136</f>
        <v>15476.999999999998</v>
      </c>
      <c r="S66" s="40">
        <f>'Employee &amp; Expense Input'!T136</f>
        <v>15476.999999999998</v>
      </c>
      <c r="T66" s="40">
        <f>'Employee &amp; Expense Input'!U136</f>
        <v>15476.999999999998</v>
      </c>
      <c r="U66" s="40">
        <f>'Employee &amp; Expense Input'!V136</f>
        <v>15476.999999999998</v>
      </c>
      <c r="V66" s="40">
        <f>'Employee &amp; Expense Input'!W136</f>
        <v>15476.999999999998</v>
      </c>
      <c r="W66" s="40">
        <f>'Employee &amp; Expense Input'!X136</f>
        <v>15476.999999999998</v>
      </c>
      <c r="X66" s="40">
        <f>'Employee &amp; Expense Input'!Y136</f>
        <v>15945.999999999998</v>
      </c>
      <c r="Y66" s="40">
        <f>'Employee &amp; Expense Input'!Z136</f>
        <v>15945.999999999998</v>
      </c>
      <c r="Z66" s="40">
        <f>'Employee &amp; Expense Input'!AA136</f>
        <v>15945.999999999998</v>
      </c>
      <c r="AA66" s="40">
        <f>'Employee &amp; Expense Input'!AB136</f>
        <v>15945.999999999998</v>
      </c>
      <c r="AB66" s="40">
        <f>'Employee &amp; Expense Input'!AC136</f>
        <v>15945.999999999998</v>
      </c>
      <c r="AC66" s="40">
        <f>'Employee &amp; Expense Input'!AD136</f>
        <v>15945.999999999998</v>
      </c>
      <c r="AD66" s="40">
        <f>'Employee &amp; Expense Input'!AE136</f>
        <v>15945.999999999998</v>
      </c>
      <c r="AE66" s="40">
        <f>'Employee &amp; Expense Input'!AF136</f>
        <v>15945.999999999998</v>
      </c>
      <c r="AF66" s="40">
        <f>'Employee &amp; Expense Input'!AG136</f>
        <v>15945.999999999998</v>
      </c>
      <c r="AG66" s="40">
        <f>'Employee &amp; Expense Input'!AH136</f>
        <v>15945.999999999998</v>
      </c>
      <c r="AH66" s="40">
        <f>'Employee &amp; Expense Input'!AI136</f>
        <v>15945.999999999998</v>
      </c>
      <c r="AI66" s="40">
        <f>'Employee &amp; Expense Input'!AJ136</f>
        <v>15945.999999999998</v>
      </c>
      <c r="AJ66" s="40">
        <f>'Employee &amp; Expense Input'!AK136</f>
        <v>16415</v>
      </c>
      <c r="AK66" s="40">
        <f>'Employee &amp; Expense Input'!AL136</f>
        <v>16415</v>
      </c>
      <c r="AL66" s="40">
        <f>'Employee &amp; Expense Input'!AM136</f>
        <v>16415</v>
      </c>
      <c r="AM66" s="40">
        <f>'Employee &amp; Expense Input'!AN136</f>
        <v>16415</v>
      </c>
      <c r="AN66" s="40">
        <f>'Employee &amp; Expense Input'!AO136</f>
        <v>16415</v>
      </c>
      <c r="AO66" s="40">
        <f>'Employee &amp; Expense Input'!AP136</f>
        <v>16415</v>
      </c>
      <c r="AP66" s="40">
        <f>'Employee &amp; Expense Input'!AQ136</f>
        <v>16415</v>
      </c>
      <c r="AQ66" s="40">
        <f>'Employee &amp; Expense Input'!AR136</f>
        <v>16415</v>
      </c>
      <c r="AR66" s="40">
        <f>'Employee &amp; Expense Input'!AS136</f>
        <v>16415</v>
      </c>
      <c r="AS66" s="40">
        <f>'Employee &amp; Expense Input'!AT136</f>
        <v>16415</v>
      </c>
      <c r="AT66" s="40">
        <f>'Employee &amp; Expense Input'!AU136</f>
        <v>16415</v>
      </c>
      <c r="AU66" s="40">
        <f>'Employee &amp; Expense Input'!AV136</f>
        <v>16415</v>
      </c>
      <c r="AV66" s="40">
        <f>'Employee &amp; Expense Input'!AW136</f>
        <v>16415</v>
      </c>
      <c r="AW66" s="40">
        <f>'Employee &amp; Expense Input'!AX136</f>
        <v>16415</v>
      </c>
      <c r="AX66" s="40">
        <f>'Employee &amp; Expense Input'!AY136</f>
        <v>16415</v>
      </c>
      <c r="AY66" s="40">
        <f>'Employee &amp; Expense Input'!AZ136</f>
        <v>16415</v>
      </c>
      <c r="AZ66" s="40">
        <f>'Employee &amp; Expense Input'!BA136</f>
        <v>16415</v>
      </c>
      <c r="BA66" s="40">
        <f>'Employee &amp; Expense Input'!BB136</f>
        <v>16415</v>
      </c>
      <c r="BB66" s="40">
        <f>'Employee &amp; Expense Input'!BC136</f>
        <v>16415</v>
      </c>
      <c r="BC66" s="40">
        <f>'Employee &amp; Expense Input'!BD136</f>
        <v>16415</v>
      </c>
      <c r="BD66" s="40">
        <f>'Employee &amp; Expense Input'!BE136</f>
        <v>16415</v>
      </c>
      <c r="BE66" s="40">
        <f>'Employee &amp; Expense Input'!BF136</f>
        <v>16415</v>
      </c>
      <c r="BF66" s="40">
        <f>'Employee &amp; Expense Input'!BG136</f>
        <v>16415</v>
      </c>
      <c r="BG66" s="40">
        <f>'Employee &amp; Expense Input'!BH136</f>
        <v>16415</v>
      </c>
      <c r="BH66" s="40">
        <f>'Employee &amp; Expense Input'!BI136</f>
        <v>16415</v>
      </c>
      <c r="BI66" s="40">
        <f>'Employee &amp; Expense Input'!BJ136</f>
        <v>16415</v>
      </c>
      <c r="BJ66" s="40">
        <f>'Employee &amp; Expense Input'!BK136</f>
        <v>16415</v>
      </c>
      <c r="BK66" s="40">
        <f>'Employee &amp; Expense Input'!BL136</f>
        <v>16415</v>
      </c>
      <c r="BL66" s="40">
        <f>'Employee &amp; Expense Input'!BM136</f>
        <v>16415</v>
      </c>
      <c r="BM66" s="40">
        <f>'Employee &amp; Expense Input'!BN136</f>
        <v>16415</v>
      </c>
      <c r="BN66" s="40">
        <f>'Employee &amp; Expense Input'!BO136</f>
        <v>16415</v>
      </c>
    </row>
    <row r="67" spans="2:66" ht="12.75">
      <c r="B67" t="s">
        <v>234</v>
      </c>
      <c r="G67" s="40">
        <f>'Employee &amp; Expense Input'!H145</f>
        <v>12125.4</v>
      </c>
      <c r="H67" s="40">
        <f>'Employee &amp; Expense Input'!I145</f>
        <v>12334.4</v>
      </c>
      <c r="I67" s="40">
        <f>'Employee &amp; Expense Input'!J145</f>
        <v>12668.8</v>
      </c>
      <c r="J67" s="40">
        <f>'Employee &amp; Expense Input'!K145</f>
        <v>12919.6</v>
      </c>
      <c r="K67" s="40">
        <f>'Employee &amp; Expense Input'!L145</f>
        <v>13086.8</v>
      </c>
      <c r="L67" s="40">
        <f>'Employee &amp; Expense Input'!M145</f>
        <v>13128.6</v>
      </c>
      <c r="M67" s="161">
        <f>'Employee &amp; Expense Input'!N145</f>
        <v>13128.6</v>
      </c>
      <c r="N67" s="40">
        <f>'Employee &amp; Expense Input'!O145</f>
        <v>13254</v>
      </c>
      <c r="O67" s="40">
        <f>'Employee &amp; Expense Input'!P145</f>
        <v>13254</v>
      </c>
      <c r="P67" s="40">
        <f>'Employee &amp; Expense Input'!Q145</f>
        <v>13254</v>
      </c>
      <c r="Q67" s="40">
        <f>'Employee &amp; Expense Input'!R145</f>
        <v>13379.4</v>
      </c>
      <c r="R67" s="40">
        <f>'Employee &amp; Expense Input'!S145</f>
        <v>13379.4</v>
      </c>
      <c r="S67" s="40">
        <f>'Employee &amp; Expense Input'!T145</f>
        <v>13379.4</v>
      </c>
      <c r="T67" s="40">
        <f>'Employee &amp; Expense Input'!U145</f>
        <v>13379.4</v>
      </c>
      <c r="U67" s="40">
        <f>'Employee &amp; Expense Input'!V145</f>
        <v>13379.4</v>
      </c>
      <c r="V67" s="40">
        <f>'Employee &amp; Expense Input'!W145</f>
        <v>13379.4</v>
      </c>
      <c r="W67" s="40">
        <f>'Employee &amp; Expense Input'!X145</f>
        <v>13379.4</v>
      </c>
      <c r="X67" s="40">
        <f>'Employee &amp; Expense Input'!Y145</f>
        <v>13421.2</v>
      </c>
      <c r="Y67" s="40">
        <f>'Employee &amp; Expense Input'!Z145</f>
        <v>13421.2</v>
      </c>
      <c r="Z67" s="40">
        <f>'Employee &amp; Expense Input'!AA145</f>
        <v>13421.2</v>
      </c>
      <c r="AA67" s="40">
        <f>'Employee &amp; Expense Input'!AB145</f>
        <v>13421.2</v>
      </c>
      <c r="AB67" s="40">
        <f>'Employee &amp; Expense Input'!AC145</f>
        <v>13421.2</v>
      </c>
      <c r="AC67" s="40">
        <f>'Employee &amp; Expense Input'!AD145</f>
        <v>13421.2</v>
      </c>
      <c r="AD67" s="40">
        <f>'Employee &amp; Expense Input'!AE145</f>
        <v>13421.2</v>
      </c>
      <c r="AE67" s="40">
        <f>'Employee &amp; Expense Input'!AF145</f>
        <v>13421.2</v>
      </c>
      <c r="AF67" s="40">
        <f>'Employee &amp; Expense Input'!AG145</f>
        <v>13421.2</v>
      </c>
      <c r="AG67" s="40">
        <f>'Employee &amp; Expense Input'!AH145</f>
        <v>13421.2</v>
      </c>
      <c r="AH67" s="40">
        <f>'Employee &amp; Expense Input'!AI145</f>
        <v>13421.2</v>
      </c>
      <c r="AI67" s="40">
        <f>'Employee &amp; Expense Input'!AJ145</f>
        <v>13421.2</v>
      </c>
      <c r="AJ67" s="40">
        <f>'Employee &amp; Expense Input'!AK145</f>
        <v>13463</v>
      </c>
      <c r="AK67" s="40">
        <f>'Employee &amp; Expense Input'!AL145</f>
        <v>13463</v>
      </c>
      <c r="AL67" s="40">
        <f>'Employee &amp; Expense Input'!AM145</f>
        <v>13463</v>
      </c>
      <c r="AM67" s="40">
        <f>'Employee &amp; Expense Input'!AN145</f>
        <v>13463</v>
      </c>
      <c r="AN67" s="40">
        <f>'Employee &amp; Expense Input'!AO145</f>
        <v>13463</v>
      </c>
      <c r="AO67" s="40">
        <f>'Employee &amp; Expense Input'!AP145</f>
        <v>13463</v>
      </c>
      <c r="AP67" s="40">
        <f>'Employee &amp; Expense Input'!AQ145</f>
        <v>13463</v>
      </c>
      <c r="AQ67" s="40">
        <f>'Employee &amp; Expense Input'!AR145</f>
        <v>13463</v>
      </c>
      <c r="AR67" s="40">
        <f>'Employee &amp; Expense Input'!AS145</f>
        <v>13463</v>
      </c>
      <c r="AS67" s="40">
        <f>'Employee &amp; Expense Input'!AT145</f>
        <v>13463</v>
      </c>
      <c r="AT67" s="40">
        <f>'Employee &amp; Expense Input'!AU145</f>
        <v>13463</v>
      </c>
      <c r="AU67" s="40">
        <f>'Employee &amp; Expense Input'!AV145</f>
        <v>13463</v>
      </c>
      <c r="AV67" s="40">
        <f>'Employee &amp; Expense Input'!AW145</f>
        <v>13463</v>
      </c>
      <c r="AW67" s="40">
        <f>'Employee &amp; Expense Input'!AX145</f>
        <v>13463</v>
      </c>
      <c r="AX67" s="40">
        <f>'Employee &amp; Expense Input'!AY145</f>
        <v>13463</v>
      </c>
      <c r="AY67" s="40">
        <f>'Employee &amp; Expense Input'!AZ145</f>
        <v>13463</v>
      </c>
      <c r="AZ67" s="40">
        <f>'Employee &amp; Expense Input'!BA145</f>
        <v>13463</v>
      </c>
      <c r="BA67" s="40">
        <f>'Employee &amp; Expense Input'!BB145</f>
        <v>13463</v>
      </c>
      <c r="BB67" s="40">
        <f>'Employee &amp; Expense Input'!BC145</f>
        <v>13463</v>
      </c>
      <c r="BC67" s="40">
        <f>'Employee &amp; Expense Input'!BD145</f>
        <v>13463</v>
      </c>
      <c r="BD67" s="40">
        <f>'Employee &amp; Expense Input'!BE145</f>
        <v>13463</v>
      </c>
      <c r="BE67" s="40">
        <f>'Employee &amp; Expense Input'!BF145</f>
        <v>13463</v>
      </c>
      <c r="BF67" s="40">
        <f>'Employee &amp; Expense Input'!BG145</f>
        <v>13463</v>
      </c>
      <c r="BG67" s="40">
        <f>'Employee &amp; Expense Input'!BH145</f>
        <v>13463</v>
      </c>
      <c r="BH67" s="40">
        <f>'Employee &amp; Expense Input'!BI145</f>
        <v>13463</v>
      </c>
      <c r="BI67" s="40">
        <f>'Employee &amp; Expense Input'!BJ145</f>
        <v>13463</v>
      </c>
      <c r="BJ67" s="40">
        <f>'Employee &amp; Expense Input'!BK145</f>
        <v>13463</v>
      </c>
      <c r="BK67" s="40">
        <f>'Employee &amp; Expense Input'!BL145</f>
        <v>13463</v>
      </c>
      <c r="BL67" s="40">
        <f>'Employee &amp; Expense Input'!BM145</f>
        <v>13463</v>
      </c>
      <c r="BM67" s="40">
        <f>'Employee &amp; Expense Input'!BN145</f>
        <v>13463</v>
      </c>
      <c r="BN67" s="40">
        <f>'Employee &amp; Expense Input'!BO145</f>
        <v>13463</v>
      </c>
    </row>
    <row r="68" spans="1:66" s="59" customFormat="1" ht="12.75">
      <c r="A68" s="19"/>
      <c r="B68" s="59" t="s">
        <v>174</v>
      </c>
      <c r="C68" s="19"/>
      <c r="D68" s="19"/>
      <c r="E68" s="15"/>
      <c r="F68" s="19"/>
      <c r="G68" s="57">
        <f>'Employee &amp; Expense Input'!H151</f>
        <v>570</v>
      </c>
      <c r="H68" s="57">
        <f>'Employee &amp; Expense Input'!I151</f>
        <v>1520</v>
      </c>
      <c r="I68" s="57">
        <f>'Employee &amp; Expense Input'!J151</f>
        <v>3040</v>
      </c>
      <c r="J68" s="57">
        <f>'Employee &amp; Expense Input'!K151</f>
        <v>4180</v>
      </c>
      <c r="K68" s="57">
        <f>'Employee &amp; Expense Input'!L151</f>
        <v>4940</v>
      </c>
      <c r="L68" s="57">
        <f>'Employee &amp; Expense Input'!M151</f>
        <v>5130</v>
      </c>
      <c r="M68" s="154">
        <f>'Employee &amp; Expense Input'!N151</f>
        <v>5130</v>
      </c>
      <c r="N68" s="57">
        <f>'Employee &amp; Expense Input'!O151</f>
        <v>5700</v>
      </c>
      <c r="O68" s="57">
        <f>'Employee &amp; Expense Input'!P151</f>
        <v>5700</v>
      </c>
      <c r="P68" s="57">
        <f>'Employee &amp; Expense Input'!Q151</f>
        <v>5700</v>
      </c>
      <c r="Q68" s="57">
        <f>'Employee &amp; Expense Input'!R151</f>
        <v>6270</v>
      </c>
      <c r="R68" s="57">
        <f>'Employee &amp; Expense Input'!S151</f>
        <v>6270</v>
      </c>
      <c r="S68" s="57">
        <f>'Employee &amp; Expense Input'!T151</f>
        <v>6520.8</v>
      </c>
      <c r="T68" s="57">
        <f>'Employee &amp; Expense Input'!U151</f>
        <v>6520.8</v>
      </c>
      <c r="U68" s="57">
        <f>'Employee &amp; Expense Input'!V151</f>
        <v>6520.8</v>
      </c>
      <c r="V68" s="57">
        <f>'Employee &amp; Expense Input'!W151</f>
        <v>6520.8</v>
      </c>
      <c r="W68" s="57">
        <f>'Employee &amp; Expense Input'!X151</f>
        <v>6520.8</v>
      </c>
      <c r="X68" s="57">
        <f>'Employee &amp; Expense Input'!Y151</f>
        <v>6718.4</v>
      </c>
      <c r="Y68" s="57">
        <f>'Employee &amp; Expense Input'!Z151</f>
        <v>6718.4</v>
      </c>
      <c r="Z68" s="57">
        <f>'Employee &amp; Expense Input'!AA151</f>
        <v>6718.4</v>
      </c>
      <c r="AA68" s="57">
        <f>'Employee &amp; Expense Input'!AB151</f>
        <v>6718.4</v>
      </c>
      <c r="AB68" s="57">
        <f>'Employee &amp; Expense Input'!AC151</f>
        <v>6718.4</v>
      </c>
      <c r="AC68" s="57">
        <f>'Employee &amp; Expense Input'!AD151</f>
        <v>6718.4</v>
      </c>
      <c r="AD68" s="57">
        <f>'Employee &amp; Expense Input'!AE151</f>
        <v>6718.4</v>
      </c>
      <c r="AE68" s="57">
        <f>'Employee &amp; Expense Input'!AF151</f>
        <v>6987.136</v>
      </c>
      <c r="AF68" s="57">
        <f>'Employee &amp; Expense Input'!AG151</f>
        <v>6987.136</v>
      </c>
      <c r="AG68" s="57">
        <f>'Employee &amp; Expense Input'!AH151</f>
        <v>6987.136</v>
      </c>
      <c r="AH68" s="57">
        <f>'Employee &amp; Expense Input'!AI151</f>
        <v>6987.136</v>
      </c>
      <c r="AI68" s="57">
        <f>'Employee &amp; Expense Input'!AJ151</f>
        <v>6987.136</v>
      </c>
      <c r="AJ68" s="57">
        <f>'Employee &amp; Expense Input'!AK151</f>
        <v>7192.64</v>
      </c>
      <c r="AK68" s="57">
        <f>'Employee &amp; Expense Input'!AL151</f>
        <v>7192.64</v>
      </c>
      <c r="AL68" s="57">
        <f>'Employee &amp; Expense Input'!AM151</f>
        <v>7192.64</v>
      </c>
      <c r="AM68" s="57">
        <f>'Employee &amp; Expense Input'!AN151</f>
        <v>7192.64</v>
      </c>
      <c r="AN68" s="57">
        <f>'Employee &amp; Expense Input'!AO151</f>
        <v>7192.64</v>
      </c>
      <c r="AO68" s="57">
        <f>'Employee &amp; Expense Input'!AP151</f>
        <v>7192.64</v>
      </c>
      <c r="AP68" s="57">
        <f>'Employee &amp; Expense Input'!AQ151</f>
        <v>7192.64</v>
      </c>
      <c r="AQ68" s="57">
        <f>'Employee &amp; Expense Input'!AR151</f>
        <v>7480.345600000001</v>
      </c>
      <c r="AR68" s="57">
        <f>'Employee &amp; Expense Input'!AS151</f>
        <v>7480.345600000001</v>
      </c>
      <c r="AS68" s="57">
        <f>'Employee &amp; Expense Input'!AT151</f>
        <v>7480.345600000001</v>
      </c>
      <c r="AT68" s="57">
        <f>'Employee &amp; Expense Input'!AU151</f>
        <v>7480.345600000001</v>
      </c>
      <c r="AU68" s="57">
        <f>'Employee &amp; Expense Input'!AV151</f>
        <v>7480.345600000001</v>
      </c>
      <c r="AV68" s="57">
        <f>'Employee &amp; Expense Input'!AW151</f>
        <v>7480.345600000001</v>
      </c>
      <c r="AW68" s="57">
        <f>'Employee &amp; Expense Input'!AX151</f>
        <v>7480.345600000001</v>
      </c>
      <c r="AX68" s="57">
        <f>'Employee &amp; Expense Input'!AY151</f>
        <v>7480.345600000001</v>
      </c>
      <c r="AY68" s="57">
        <f>'Employee &amp; Expense Input'!AZ151</f>
        <v>7480.345600000001</v>
      </c>
      <c r="AZ68" s="57">
        <f>'Employee &amp; Expense Input'!BA151</f>
        <v>7480.345600000001</v>
      </c>
      <c r="BA68" s="57">
        <f>'Employee &amp; Expense Input'!BB151</f>
        <v>7480.345600000001</v>
      </c>
      <c r="BB68" s="57">
        <f>'Employee &amp; Expense Input'!BC151</f>
        <v>7480.345600000001</v>
      </c>
      <c r="BC68" s="57">
        <f>'Employee &amp; Expense Input'!BD151</f>
        <v>7779.559424000002</v>
      </c>
      <c r="BD68" s="57">
        <f>'Employee &amp; Expense Input'!BE151</f>
        <v>7779.559424000002</v>
      </c>
      <c r="BE68" s="57">
        <f>'Employee &amp; Expense Input'!BF151</f>
        <v>7779.559424000002</v>
      </c>
      <c r="BF68" s="57">
        <f>'Employee &amp; Expense Input'!BG151</f>
        <v>7779.559424000002</v>
      </c>
      <c r="BG68" s="57">
        <f>'Employee &amp; Expense Input'!BH151</f>
        <v>7779.559424000002</v>
      </c>
      <c r="BH68" s="57">
        <f>'Employee &amp; Expense Input'!BI151</f>
        <v>7779.559424000002</v>
      </c>
      <c r="BI68" s="57">
        <f>'Employee &amp; Expense Input'!BJ151</f>
        <v>7779.559424000002</v>
      </c>
      <c r="BJ68" s="57">
        <f>'Employee &amp; Expense Input'!BK151</f>
        <v>7779.559424000002</v>
      </c>
      <c r="BK68" s="57">
        <f>'Employee &amp; Expense Input'!BL151</f>
        <v>7779.559424000002</v>
      </c>
      <c r="BL68" s="57">
        <f>'Employee &amp; Expense Input'!BM151</f>
        <v>7779.559424000002</v>
      </c>
      <c r="BM68" s="57">
        <f>'Employee &amp; Expense Input'!BN151</f>
        <v>7779.559424000002</v>
      </c>
      <c r="BN68" s="57">
        <f>'Employee &amp; Expense Input'!BO151</f>
        <v>7779.559424000002</v>
      </c>
    </row>
    <row r="69" spans="1:66" s="59" customFormat="1" ht="12.75">
      <c r="A69" s="19"/>
      <c r="B69" s="59" t="s">
        <v>175</v>
      </c>
      <c r="C69" s="19"/>
      <c r="D69" s="19"/>
      <c r="E69" s="15"/>
      <c r="F69" s="19"/>
      <c r="G69" s="57">
        <f>'Employee &amp; Expense Input'!H158</f>
        <v>50000</v>
      </c>
      <c r="H69" s="57">
        <f>'Employee &amp; Expense Input'!I158</f>
        <v>50000</v>
      </c>
      <c r="I69" s="57">
        <f>'Employee &amp; Expense Input'!J158</f>
        <v>50000</v>
      </c>
      <c r="J69" s="57">
        <f>'Employee &amp; Expense Input'!K158</f>
        <v>50000</v>
      </c>
      <c r="K69" s="57">
        <f>'Employee &amp; Expense Input'!L158</f>
        <v>50000</v>
      </c>
      <c r="L69" s="57">
        <f>'Employee &amp; Expense Input'!M158</f>
        <v>50000</v>
      </c>
      <c r="M69" s="154">
        <f>'Employee &amp; Expense Input'!N158</f>
        <v>50000</v>
      </c>
      <c r="N69" s="57">
        <f>'Employee &amp; Expense Input'!O158</f>
        <v>50000</v>
      </c>
      <c r="O69" s="57">
        <f>'Employee &amp; Expense Input'!P158</f>
        <v>50000</v>
      </c>
      <c r="P69" s="57">
        <f>'Employee &amp; Expense Input'!Q158</f>
        <v>50000</v>
      </c>
      <c r="Q69" s="57">
        <f>'Employee &amp; Expense Input'!R158</f>
        <v>50000</v>
      </c>
      <c r="R69" s="57">
        <f>'Employee &amp; Expense Input'!S158</f>
        <v>50000</v>
      </c>
      <c r="S69" s="57">
        <f>'Employee &amp; Expense Input'!T158</f>
        <v>52500</v>
      </c>
      <c r="T69" s="57">
        <f>'Employee &amp; Expense Input'!U158</f>
        <v>52500</v>
      </c>
      <c r="U69" s="57">
        <f>'Employee &amp; Expense Input'!V158</f>
        <v>52500</v>
      </c>
      <c r="V69" s="57">
        <f>'Employee &amp; Expense Input'!W158</f>
        <v>52500</v>
      </c>
      <c r="W69" s="57">
        <f>'Employee &amp; Expense Input'!X158</f>
        <v>52500</v>
      </c>
      <c r="X69" s="57">
        <f>'Employee &amp; Expense Input'!Y158</f>
        <v>52500</v>
      </c>
      <c r="Y69" s="57">
        <f>'Employee &amp; Expense Input'!Z158</f>
        <v>52500</v>
      </c>
      <c r="Z69" s="57">
        <f>'Employee &amp; Expense Input'!AA158</f>
        <v>52500</v>
      </c>
      <c r="AA69" s="57">
        <f>'Employee &amp; Expense Input'!AB158</f>
        <v>52500</v>
      </c>
      <c r="AB69" s="57">
        <f>'Employee &amp; Expense Input'!AC158</f>
        <v>52500</v>
      </c>
      <c r="AC69" s="57">
        <f>'Employee &amp; Expense Input'!AD158</f>
        <v>52500</v>
      </c>
      <c r="AD69" s="57">
        <f>'Employee &amp; Expense Input'!AE158</f>
        <v>52500</v>
      </c>
      <c r="AE69" s="57">
        <f>'Employee &amp; Expense Input'!AF158</f>
        <v>55125</v>
      </c>
      <c r="AF69" s="57">
        <f>'Employee &amp; Expense Input'!AG158</f>
        <v>55125</v>
      </c>
      <c r="AG69" s="57">
        <f>'Employee &amp; Expense Input'!AH158</f>
        <v>55125</v>
      </c>
      <c r="AH69" s="57">
        <f>'Employee &amp; Expense Input'!AI158</f>
        <v>55125</v>
      </c>
      <c r="AI69" s="57">
        <f>'Employee &amp; Expense Input'!AJ158</f>
        <v>55125</v>
      </c>
      <c r="AJ69" s="57">
        <f>'Employee &amp; Expense Input'!AK158</f>
        <v>55125</v>
      </c>
      <c r="AK69" s="57">
        <f>'Employee &amp; Expense Input'!AL158</f>
        <v>55125</v>
      </c>
      <c r="AL69" s="57">
        <f>'Employee &amp; Expense Input'!AM158</f>
        <v>55125</v>
      </c>
      <c r="AM69" s="57">
        <f>'Employee &amp; Expense Input'!AN158</f>
        <v>55125</v>
      </c>
      <c r="AN69" s="57">
        <f>'Employee &amp; Expense Input'!AO158</f>
        <v>55125</v>
      </c>
      <c r="AO69" s="57">
        <f>'Employee &amp; Expense Input'!AP158</f>
        <v>55125</v>
      </c>
      <c r="AP69" s="57">
        <f>'Employee &amp; Expense Input'!AQ158</f>
        <v>55125</v>
      </c>
      <c r="AQ69" s="57">
        <f>'Employee &amp; Expense Input'!AR158</f>
        <v>57881.25000000001</v>
      </c>
      <c r="AR69" s="57">
        <f>'Employee &amp; Expense Input'!AS158</f>
        <v>57881.25000000001</v>
      </c>
      <c r="AS69" s="57">
        <f>'Employee &amp; Expense Input'!AT158</f>
        <v>57881.25000000001</v>
      </c>
      <c r="AT69" s="57">
        <f>'Employee &amp; Expense Input'!AU158</f>
        <v>57881.25000000001</v>
      </c>
      <c r="AU69" s="57">
        <f>'Employee &amp; Expense Input'!AV158</f>
        <v>57881.25000000001</v>
      </c>
      <c r="AV69" s="57">
        <f>'Employee &amp; Expense Input'!AW158</f>
        <v>57881.25000000001</v>
      </c>
      <c r="AW69" s="57">
        <f>'Employee &amp; Expense Input'!AX158</f>
        <v>57881.25000000001</v>
      </c>
      <c r="AX69" s="57">
        <f>'Employee &amp; Expense Input'!AY158</f>
        <v>57881.25000000001</v>
      </c>
      <c r="AY69" s="57">
        <f>'Employee &amp; Expense Input'!AZ158</f>
        <v>57881.25000000001</v>
      </c>
      <c r="AZ69" s="57">
        <f>'Employee &amp; Expense Input'!BA158</f>
        <v>57881.25000000001</v>
      </c>
      <c r="BA69" s="57">
        <f>'Employee &amp; Expense Input'!BB158</f>
        <v>57881.25000000001</v>
      </c>
      <c r="BB69" s="57">
        <f>'Employee &amp; Expense Input'!BC158</f>
        <v>57881.25000000001</v>
      </c>
      <c r="BC69" s="57">
        <f>'Employee &amp; Expense Input'!BD158</f>
        <v>60775.3125</v>
      </c>
      <c r="BD69" s="57">
        <f>'Employee &amp; Expense Input'!BE158</f>
        <v>60775.3125</v>
      </c>
      <c r="BE69" s="57">
        <f>'Employee &amp; Expense Input'!BF158</f>
        <v>60775.3125</v>
      </c>
      <c r="BF69" s="57">
        <f>'Employee &amp; Expense Input'!BG158</f>
        <v>60775.3125</v>
      </c>
      <c r="BG69" s="57">
        <f>'Employee &amp; Expense Input'!BH158</f>
        <v>60775.3125</v>
      </c>
      <c r="BH69" s="57">
        <f>'Employee &amp; Expense Input'!BI158</f>
        <v>60775.3125</v>
      </c>
      <c r="BI69" s="57">
        <f>'Employee &amp; Expense Input'!BJ158</f>
        <v>60775.3125</v>
      </c>
      <c r="BJ69" s="57">
        <f>'Employee &amp; Expense Input'!BK158</f>
        <v>60775.3125</v>
      </c>
      <c r="BK69" s="57">
        <f>'Employee &amp; Expense Input'!BL158</f>
        <v>60775.3125</v>
      </c>
      <c r="BL69" s="57">
        <f>'Employee &amp; Expense Input'!BM158</f>
        <v>60775.3125</v>
      </c>
      <c r="BM69" s="57">
        <f>'Employee &amp; Expense Input'!BN158</f>
        <v>60775.3125</v>
      </c>
      <c r="BN69" s="57">
        <f>'Employee &amp; Expense Input'!BO158</f>
        <v>60775.3125</v>
      </c>
    </row>
    <row r="70" spans="1:66" s="59" customFormat="1" ht="12.75">
      <c r="A70" s="19"/>
      <c r="B70" s="59" t="s">
        <v>176</v>
      </c>
      <c r="C70" s="19"/>
      <c r="D70" s="19"/>
      <c r="E70" s="15"/>
      <c r="F70" s="19"/>
      <c r="G70" s="57">
        <f>'Employee &amp; Expense Input'!H166</f>
        <v>12800</v>
      </c>
      <c r="H70" s="57">
        <f>'Employee &amp; Expense Input'!I166</f>
        <v>12800</v>
      </c>
      <c r="I70" s="57">
        <f>'Employee &amp; Expense Input'!J166</f>
        <v>12800</v>
      </c>
      <c r="J70" s="57">
        <f>'Employee &amp; Expense Input'!K166</f>
        <v>12800</v>
      </c>
      <c r="K70" s="57">
        <f>'Employee &amp; Expense Input'!L166</f>
        <v>12800</v>
      </c>
      <c r="L70" s="57">
        <f>'Employee &amp; Expense Input'!M166</f>
        <v>12800</v>
      </c>
      <c r="M70" s="154">
        <f>'Employee &amp; Expense Input'!N166</f>
        <v>12800</v>
      </c>
      <c r="N70" s="57">
        <f>'Employee &amp; Expense Input'!O166</f>
        <v>12800</v>
      </c>
      <c r="O70" s="57">
        <f>'Employee &amp; Expense Input'!P166</f>
        <v>12800</v>
      </c>
      <c r="P70" s="57">
        <f>'Employee &amp; Expense Input'!Q166</f>
        <v>12800</v>
      </c>
      <c r="Q70" s="57">
        <f>'Employee &amp; Expense Input'!R166</f>
        <v>12800</v>
      </c>
      <c r="R70" s="57">
        <f>'Employee &amp; Expense Input'!S166</f>
        <v>12800</v>
      </c>
      <c r="S70" s="57">
        <f>'Employee &amp; Expense Input'!T166</f>
        <v>13312</v>
      </c>
      <c r="T70" s="57">
        <f>'Employee &amp; Expense Input'!U166</f>
        <v>13312</v>
      </c>
      <c r="U70" s="57">
        <f>'Employee &amp; Expense Input'!V166</f>
        <v>13312</v>
      </c>
      <c r="V70" s="57">
        <f>'Employee &amp; Expense Input'!W166</f>
        <v>13312</v>
      </c>
      <c r="W70" s="57">
        <f>'Employee &amp; Expense Input'!X166</f>
        <v>13312</v>
      </c>
      <c r="X70" s="57">
        <f>'Employee &amp; Expense Input'!Y166</f>
        <v>13312</v>
      </c>
      <c r="Y70" s="57">
        <f>'Employee &amp; Expense Input'!Z166</f>
        <v>13312</v>
      </c>
      <c r="Z70" s="57">
        <f>'Employee &amp; Expense Input'!AA166</f>
        <v>13312</v>
      </c>
      <c r="AA70" s="57">
        <f>'Employee &amp; Expense Input'!AB166</f>
        <v>13312</v>
      </c>
      <c r="AB70" s="57">
        <f>'Employee &amp; Expense Input'!AC166</f>
        <v>13312</v>
      </c>
      <c r="AC70" s="57">
        <f>'Employee &amp; Expense Input'!AD166</f>
        <v>13312</v>
      </c>
      <c r="AD70" s="57">
        <f>'Employee &amp; Expense Input'!AE166</f>
        <v>13312</v>
      </c>
      <c r="AE70" s="57">
        <f>'Employee &amp; Expense Input'!AF166</f>
        <v>13844.480000000001</v>
      </c>
      <c r="AF70" s="57">
        <f>'Employee &amp; Expense Input'!AG166</f>
        <v>13844.480000000001</v>
      </c>
      <c r="AG70" s="57">
        <f>'Employee &amp; Expense Input'!AH166</f>
        <v>13844.480000000001</v>
      </c>
      <c r="AH70" s="57">
        <f>'Employee &amp; Expense Input'!AI166</f>
        <v>13844.480000000001</v>
      </c>
      <c r="AI70" s="57">
        <f>'Employee &amp; Expense Input'!AJ166</f>
        <v>13844.480000000001</v>
      </c>
      <c r="AJ70" s="57">
        <f>'Employee &amp; Expense Input'!AK166</f>
        <v>13844.480000000001</v>
      </c>
      <c r="AK70" s="57">
        <f>'Employee &amp; Expense Input'!AL166</f>
        <v>13844.480000000001</v>
      </c>
      <c r="AL70" s="57">
        <f>'Employee &amp; Expense Input'!AM166</f>
        <v>13844.480000000001</v>
      </c>
      <c r="AM70" s="57">
        <f>'Employee &amp; Expense Input'!AN166</f>
        <v>13844.480000000001</v>
      </c>
      <c r="AN70" s="57">
        <f>'Employee &amp; Expense Input'!AO166</f>
        <v>13844.480000000001</v>
      </c>
      <c r="AO70" s="57">
        <f>'Employee &amp; Expense Input'!AP166</f>
        <v>13844.480000000001</v>
      </c>
      <c r="AP70" s="57">
        <f>'Employee &amp; Expense Input'!AQ166</f>
        <v>13844.480000000001</v>
      </c>
      <c r="AQ70" s="57">
        <f>'Employee &amp; Expense Input'!AR166</f>
        <v>14398.2592</v>
      </c>
      <c r="AR70" s="57">
        <f>'Employee &amp; Expense Input'!AS166</f>
        <v>14398.2592</v>
      </c>
      <c r="AS70" s="57">
        <f>'Employee &amp; Expense Input'!AT166</f>
        <v>14398.2592</v>
      </c>
      <c r="AT70" s="57">
        <f>'Employee &amp; Expense Input'!AU166</f>
        <v>14398.2592</v>
      </c>
      <c r="AU70" s="57">
        <f>'Employee &amp; Expense Input'!AV166</f>
        <v>14398.2592</v>
      </c>
      <c r="AV70" s="57">
        <f>'Employee &amp; Expense Input'!AW166</f>
        <v>14398.2592</v>
      </c>
      <c r="AW70" s="57">
        <f>'Employee &amp; Expense Input'!AX166</f>
        <v>14398.2592</v>
      </c>
      <c r="AX70" s="57">
        <f>'Employee &amp; Expense Input'!AY166</f>
        <v>14398.2592</v>
      </c>
      <c r="AY70" s="57">
        <f>'Employee &amp; Expense Input'!AZ166</f>
        <v>14398.2592</v>
      </c>
      <c r="AZ70" s="57">
        <f>'Employee &amp; Expense Input'!BA166</f>
        <v>14398.2592</v>
      </c>
      <c r="BA70" s="57">
        <f>'Employee &amp; Expense Input'!BB166</f>
        <v>14398.2592</v>
      </c>
      <c r="BB70" s="57">
        <f>'Employee &amp; Expense Input'!BC166</f>
        <v>14398.2592</v>
      </c>
      <c r="BC70" s="57">
        <f>'Employee &amp; Expense Input'!BD166</f>
        <v>14974.189568000003</v>
      </c>
      <c r="BD70" s="57">
        <f>'Employee &amp; Expense Input'!BE166</f>
        <v>14974.189568000003</v>
      </c>
      <c r="BE70" s="57">
        <f>'Employee &amp; Expense Input'!BF166</f>
        <v>14974.189568000003</v>
      </c>
      <c r="BF70" s="57">
        <f>'Employee &amp; Expense Input'!BG166</f>
        <v>14974.189568000003</v>
      </c>
      <c r="BG70" s="57">
        <f>'Employee &amp; Expense Input'!BH166</f>
        <v>14974.189568000003</v>
      </c>
      <c r="BH70" s="57">
        <f>'Employee &amp; Expense Input'!BI166</f>
        <v>14974.189568000003</v>
      </c>
      <c r="BI70" s="57">
        <f>'Employee &amp; Expense Input'!BJ166</f>
        <v>14974.189568000003</v>
      </c>
      <c r="BJ70" s="57">
        <f>'Employee &amp; Expense Input'!BK166</f>
        <v>14974.189568000003</v>
      </c>
      <c r="BK70" s="57">
        <f>'Employee &amp; Expense Input'!BL166</f>
        <v>14974.189568000003</v>
      </c>
      <c r="BL70" s="57">
        <f>'Employee &amp; Expense Input'!BM166</f>
        <v>14974.189568000003</v>
      </c>
      <c r="BM70" s="57">
        <f>'Employee &amp; Expense Input'!BN166</f>
        <v>14974.189568000003</v>
      </c>
      <c r="BN70" s="57">
        <f>'Employee &amp; Expense Input'!BO166</f>
        <v>14974.189568000003</v>
      </c>
    </row>
    <row r="71" spans="1:66" s="59" customFormat="1" ht="12.75">
      <c r="A71" s="19"/>
      <c r="B71" s="59" t="s">
        <v>177</v>
      </c>
      <c r="C71" s="19"/>
      <c r="D71" s="19"/>
      <c r="E71" s="15"/>
      <c r="F71" s="19"/>
      <c r="G71" s="57">
        <f>'Employee &amp; Expense Input'!H174</f>
        <v>5000</v>
      </c>
      <c r="H71" s="57">
        <f>'Employee &amp; Expense Input'!I174</f>
        <v>5000</v>
      </c>
      <c r="I71" s="57">
        <f>'Employee &amp; Expense Input'!J174</f>
        <v>5000</v>
      </c>
      <c r="J71" s="57">
        <f>'Employee &amp; Expense Input'!K174</f>
        <v>5000</v>
      </c>
      <c r="K71" s="57">
        <f>'Employee &amp; Expense Input'!L174</f>
        <v>5000</v>
      </c>
      <c r="L71" s="57">
        <f>'Employee &amp; Expense Input'!M174</f>
        <v>5000</v>
      </c>
      <c r="M71" s="154">
        <f>'Employee &amp; Expense Input'!N174</f>
        <v>5000</v>
      </c>
      <c r="N71" s="57">
        <f>'Employee &amp; Expense Input'!O174</f>
        <v>5000</v>
      </c>
      <c r="O71" s="57">
        <f>'Employee &amp; Expense Input'!P174</f>
        <v>5000</v>
      </c>
      <c r="P71" s="57">
        <f>'Employee &amp; Expense Input'!Q174</f>
        <v>5000</v>
      </c>
      <c r="Q71" s="57">
        <f>'Employee &amp; Expense Input'!R174</f>
        <v>5000</v>
      </c>
      <c r="R71" s="57">
        <f>'Employee &amp; Expense Input'!S174</f>
        <v>5000</v>
      </c>
      <c r="S71" s="57">
        <f>'Employee &amp; Expense Input'!T174</f>
        <v>5200</v>
      </c>
      <c r="T71" s="57">
        <f>'Employee &amp; Expense Input'!U174</f>
        <v>5200</v>
      </c>
      <c r="U71" s="57">
        <f>'Employee &amp; Expense Input'!V174</f>
        <v>5200</v>
      </c>
      <c r="V71" s="57">
        <f>'Employee &amp; Expense Input'!W174</f>
        <v>5200</v>
      </c>
      <c r="W71" s="57">
        <f>'Employee &amp; Expense Input'!X174</f>
        <v>5200</v>
      </c>
      <c r="X71" s="57">
        <f>'Employee &amp; Expense Input'!Y174</f>
        <v>5200</v>
      </c>
      <c r="Y71" s="57">
        <f>'Employee &amp; Expense Input'!Z174</f>
        <v>5200</v>
      </c>
      <c r="Z71" s="57">
        <f>'Employee &amp; Expense Input'!AA174</f>
        <v>5200</v>
      </c>
      <c r="AA71" s="57">
        <f>'Employee &amp; Expense Input'!AB174</f>
        <v>5200</v>
      </c>
      <c r="AB71" s="57">
        <f>'Employee &amp; Expense Input'!AC174</f>
        <v>5200</v>
      </c>
      <c r="AC71" s="57">
        <f>'Employee &amp; Expense Input'!AD174</f>
        <v>5200</v>
      </c>
      <c r="AD71" s="57">
        <f>'Employee &amp; Expense Input'!AE174</f>
        <v>5200</v>
      </c>
      <c r="AE71" s="57">
        <f>'Employee &amp; Expense Input'!AF174</f>
        <v>5408</v>
      </c>
      <c r="AF71" s="57">
        <f>'Employee &amp; Expense Input'!AG174</f>
        <v>5408</v>
      </c>
      <c r="AG71" s="57">
        <f>'Employee &amp; Expense Input'!AH174</f>
        <v>5408</v>
      </c>
      <c r="AH71" s="57">
        <f>'Employee &amp; Expense Input'!AI174</f>
        <v>5408</v>
      </c>
      <c r="AI71" s="57">
        <f>'Employee &amp; Expense Input'!AJ174</f>
        <v>5408</v>
      </c>
      <c r="AJ71" s="57">
        <f>'Employee &amp; Expense Input'!AK174</f>
        <v>5408</v>
      </c>
      <c r="AK71" s="57">
        <f>'Employee &amp; Expense Input'!AL174</f>
        <v>5408</v>
      </c>
      <c r="AL71" s="57">
        <f>'Employee &amp; Expense Input'!AM174</f>
        <v>5408</v>
      </c>
      <c r="AM71" s="57">
        <f>'Employee &amp; Expense Input'!AN174</f>
        <v>5408</v>
      </c>
      <c r="AN71" s="57">
        <f>'Employee &amp; Expense Input'!AO174</f>
        <v>5408</v>
      </c>
      <c r="AO71" s="57">
        <f>'Employee &amp; Expense Input'!AP174</f>
        <v>5408</v>
      </c>
      <c r="AP71" s="57">
        <f>'Employee &amp; Expense Input'!AQ174</f>
        <v>5408</v>
      </c>
      <c r="AQ71" s="57">
        <f>'Employee &amp; Expense Input'!AR174</f>
        <v>5624.320000000001</v>
      </c>
      <c r="AR71" s="57">
        <f>'Employee &amp; Expense Input'!AS174</f>
        <v>5624.320000000001</v>
      </c>
      <c r="AS71" s="57">
        <f>'Employee &amp; Expense Input'!AT174</f>
        <v>5624.320000000001</v>
      </c>
      <c r="AT71" s="57">
        <f>'Employee &amp; Expense Input'!AU174</f>
        <v>5624.320000000001</v>
      </c>
      <c r="AU71" s="57">
        <f>'Employee &amp; Expense Input'!AV174</f>
        <v>5624.320000000001</v>
      </c>
      <c r="AV71" s="57">
        <f>'Employee &amp; Expense Input'!AW174</f>
        <v>5624.320000000001</v>
      </c>
      <c r="AW71" s="57">
        <f>'Employee &amp; Expense Input'!AX174</f>
        <v>5624.320000000001</v>
      </c>
      <c r="AX71" s="57">
        <f>'Employee &amp; Expense Input'!AY174</f>
        <v>5624.320000000001</v>
      </c>
      <c r="AY71" s="57">
        <f>'Employee &amp; Expense Input'!AZ174</f>
        <v>5624.320000000001</v>
      </c>
      <c r="AZ71" s="57">
        <f>'Employee &amp; Expense Input'!BA174</f>
        <v>5624.320000000001</v>
      </c>
      <c r="BA71" s="57">
        <f>'Employee &amp; Expense Input'!BB174</f>
        <v>5624.320000000001</v>
      </c>
      <c r="BB71" s="57">
        <f>'Employee &amp; Expense Input'!BC174</f>
        <v>5624.320000000001</v>
      </c>
      <c r="BC71" s="57">
        <f>'Employee &amp; Expense Input'!BD174</f>
        <v>5849.292800000001</v>
      </c>
      <c r="BD71" s="57">
        <f>'Employee &amp; Expense Input'!BE174</f>
        <v>5849.292800000001</v>
      </c>
      <c r="BE71" s="57">
        <f>'Employee &amp; Expense Input'!BF174</f>
        <v>5849.292800000001</v>
      </c>
      <c r="BF71" s="57">
        <f>'Employee &amp; Expense Input'!BG174</f>
        <v>5849.292800000001</v>
      </c>
      <c r="BG71" s="57">
        <f>'Employee &amp; Expense Input'!BH174</f>
        <v>5849.292800000001</v>
      </c>
      <c r="BH71" s="57">
        <f>'Employee &amp; Expense Input'!BI174</f>
        <v>5849.292800000001</v>
      </c>
      <c r="BI71" s="57">
        <f>'Employee &amp; Expense Input'!BJ174</f>
        <v>5849.292800000001</v>
      </c>
      <c r="BJ71" s="57">
        <f>'Employee &amp; Expense Input'!BK174</f>
        <v>5849.292800000001</v>
      </c>
      <c r="BK71" s="57">
        <f>'Employee &amp; Expense Input'!BL174</f>
        <v>5849.292800000001</v>
      </c>
      <c r="BL71" s="57">
        <f>'Employee &amp; Expense Input'!BM174</f>
        <v>5849.292800000001</v>
      </c>
      <c r="BM71" s="57">
        <f>'Employee &amp; Expense Input'!BN174</f>
        <v>5849.292800000001</v>
      </c>
      <c r="BN71" s="57">
        <f>'Employee &amp; Expense Input'!BO174</f>
        <v>5849.292800000001</v>
      </c>
    </row>
    <row r="72" spans="1:66" s="59" customFormat="1" ht="12.75">
      <c r="A72" s="19"/>
      <c r="B72" s="59" t="s">
        <v>136</v>
      </c>
      <c r="C72" s="19"/>
      <c r="D72" s="19"/>
      <c r="E72" s="15"/>
      <c r="F72" s="19"/>
      <c r="G72" s="57">
        <f>'Employee &amp; Expense Input'!H181</f>
        <v>0</v>
      </c>
      <c r="H72" s="57">
        <f>'Employee &amp; Expense Input'!I181</f>
        <v>4200</v>
      </c>
      <c r="I72" s="57">
        <f>'Employee &amp; Expense Input'!J181</f>
        <v>4200</v>
      </c>
      <c r="J72" s="57">
        <f>'Employee &amp; Expense Input'!K181</f>
        <v>4200</v>
      </c>
      <c r="K72" s="57">
        <f>'Employee &amp; Expense Input'!L181</f>
        <v>4200</v>
      </c>
      <c r="L72" s="57">
        <f>'Employee &amp; Expense Input'!M181</f>
        <v>4200</v>
      </c>
      <c r="M72" s="154">
        <f>'Employee &amp; Expense Input'!N181</f>
        <v>4200</v>
      </c>
      <c r="N72" s="57">
        <f>'Employee &amp; Expense Input'!O181</f>
        <v>4200</v>
      </c>
      <c r="O72" s="57">
        <f>'Employee &amp; Expense Input'!P181</f>
        <v>4200</v>
      </c>
      <c r="P72" s="57">
        <f>'Employee &amp; Expense Input'!Q181</f>
        <v>4200</v>
      </c>
      <c r="Q72" s="57">
        <f>'Employee &amp; Expense Input'!R181</f>
        <v>4200</v>
      </c>
      <c r="R72" s="57">
        <f>'Employee &amp; Expense Input'!S181</f>
        <v>4200</v>
      </c>
      <c r="S72" s="57">
        <f>'Employee &amp; Expense Input'!T181</f>
        <v>4368</v>
      </c>
      <c r="T72" s="57">
        <f>'Employee &amp; Expense Input'!U181</f>
        <v>4368</v>
      </c>
      <c r="U72" s="57">
        <f>'Employee &amp; Expense Input'!V181</f>
        <v>4368</v>
      </c>
      <c r="V72" s="57">
        <f>'Employee &amp; Expense Input'!W181</f>
        <v>4368</v>
      </c>
      <c r="W72" s="57">
        <f>'Employee &amp; Expense Input'!X181</f>
        <v>4368</v>
      </c>
      <c r="X72" s="57">
        <f>'Employee &amp; Expense Input'!Y181</f>
        <v>4368</v>
      </c>
      <c r="Y72" s="57">
        <f>'Employee &amp; Expense Input'!Z181</f>
        <v>4368</v>
      </c>
      <c r="Z72" s="57">
        <f>'Employee &amp; Expense Input'!AA181</f>
        <v>4368</v>
      </c>
      <c r="AA72" s="57">
        <f>'Employee &amp; Expense Input'!AB181</f>
        <v>4368</v>
      </c>
      <c r="AB72" s="57">
        <f>'Employee &amp; Expense Input'!AC181</f>
        <v>4368</v>
      </c>
      <c r="AC72" s="57">
        <f>'Employee &amp; Expense Input'!AD181</f>
        <v>4368</v>
      </c>
      <c r="AD72" s="57">
        <f>'Employee &amp; Expense Input'!AE181</f>
        <v>4368</v>
      </c>
      <c r="AE72" s="57">
        <f>'Employee &amp; Expense Input'!AF181</f>
        <v>4542.72</v>
      </c>
      <c r="AF72" s="57">
        <f>'Employee &amp; Expense Input'!AG181</f>
        <v>4542.72</v>
      </c>
      <c r="AG72" s="57">
        <f>'Employee &amp; Expense Input'!AH181</f>
        <v>4542.72</v>
      </c>
      <c r="AH72" s="57">
        <f>'Employee &amp; Expense Input'!AI181</f>
        <v>4542.72</v>
      </c>
      <c r="AI72" s="57">
        <f>'Employee &amp; Expense Input'!AJ181</f>
        <v>4542.72</v>
      </c>
      <c r="AJ72" s="57">
        <f>'Employee &amp; Expense Input'!AK181</f>
        <v>4542.72</v>
      </c>
      <c r="AK72" s="57">
        <f>'Employee &amp; Expense Input'!AL181</f>
        <v>4542.72</v>
      </c>
      <c r="AL72" s="57">
        <f>'Employee &amp; Expense Input'!AM181</f>
        <v>4542.72</v>
      </c>
      <c r="AM72" s="57">
        <f>'Employee &amp; Expense Input'!AN181</f>
        <v>4542.72</v>
      </c>
      <c r="AN72" s="57">
        <f>'Employee &amp; Expense Input'!AO181</f>
        <v>4542.72</v>
      </c>
      <c r="AO72" s="57">
        <f>'Employee &amp; Expense Input'!AP181</f>
        <v>4542.72</v>
      </c>
      <c r="AP72" s="57">
        <f>'Employee &amp; Expense Input'!AQ181</f>
        <v>4542.72</v>
      </c>
      <c r="AQ72" s="57">
        <f>'Employee &amp; Expense Input'!AR181</f>
        <v>4724.4288</v>
      </c>
      <c r="AR72" s="57">
        <f>'Employee &amp; Expense Input'!AS181</f>
        <v>4724.4288</v>
      </c>
      <c r="AS72" s="57">
        <f>'Employee &amp; Expense Input'!AT181</f>
        <v>4724.4288</v>
      </c>
      <c r="AT72" s="57">
        <f>'Employee &amp; Expense Input'!AU181</f>
        <v>4724.4288</v>
      </c>
      <c r="AU72" s="57">
        <f>'Employee &amp; Expense Input'!AV181</f>
        <v>4724.4288</v>
      </c>
      <c r="AV72" s="57">
        <f>'Employee &amp; Expense Input'!AW181</f>
        <v>4724.4288</v>
      </c>
      <c r="AW72" s="57">
        <f>'Employee &amp; Expense Input'!AX181</f>
        <v>4724.4288</v>
      </c>
      <c r="AX72" s="57">
        <f>'Employee &amp; Expense Input'!AY181</f>
        <v>4724.4288</v>
      </c>
      <c r="AY72" s="57">
        <f>'Employee &amp; Expense Input'!AZ181</f>
        <v>4724.4288</v>
      </c>
      <c r="AZ72" s="57">
        <f>'Employee &amp; Expense Input'!BA181</f>
        <v>4724.4288</v>
      </c>
      <c r="BA72" s="57">
        <f>'Employee &amp; Expense Input'!BB181</f>
        <v>4724.4288</v>
      </c>
      <c r="BB72" s="57">
        <f>'Employee &amp; Expense Input'!BC181</f>
        <v>4724.4288</v>
      </c>
      <c r="BC72" s="57">
        <f>'Employee &amp; Expense Input'!BD181</f>
        <v>4913.405952000001</v>
      </c>
      <c r="BD72" s="57">
        <f>'Employee &amp; Expense Input'!BE181</f>
        <v>4913.405952000001</v>
      </c>
      <c r="BE72" s="57">
        <f>'Employee &amp; Expense Input'!BF181</f>
        <v>4913.405952000001</v>
      </c>
      <c r="BF72" s="57">
        <f>'Employee &amp; Expense Input'!BG181</f>
        <v>4913.405952000001</v>
      </c>
      <c r="BG72" s="57">
        <f>'Employee &amp; Expense Input'!BH181</f>
        <v>4913.405952000001</v>
      </c>
      <c r="BH72" s="57">
        <f>'Employee &amp; Expense Input'!BI181</f>
        <v>4913.405952000001</v>
      </c>
      <c r="BI72" s="57">
        <f>'Employee &amp; Expense Input'!BJ181</f>
        <v>4913.405952000001</v>
      </c>
      <c r="BJ72" s="57">
        <f>'Employee &amp; Expense Input'!BK181</f>
        <v>4913.405952000001</v>
      </c>
      <c r="BK72" s="57">
        <f>'Employee &amp; Expense Input'!BL181</f>
        <v>4913.405952000001</v>
      </c>
      <c r="BL72" s="57">
        <f>'Employee &amp; Expense Input'!BM181</f>
        <v>4913.405952000001</v>
      </c>
      <c r="BM72" s="57">
        <f>'Employee &amp; Expense Input'!BN181</f>
        <v>4913.405952000001</v>
      </c>
      <c r="BN72" s="57">
        <f>'Employee &amp; Expense Input'!BO181</f>
        <v>4913.405952000001</v>
      </c>
    </row>
    <row r="73" spans="1:66" s="59" customFormat="1" ht="12.75">
      <c r="A73" s="19"/>
      <c r="B73" t="s">
        <v>139</v>
      </c>
      <c r="C73" s="19"/>
      <c r="D73" s="19"/>
      <c r="E73" s="15"/>
      <c r="F73" s="19"/>
      <c r="G73" s="57">
        <f>'Employee &amp; Expense Input'!H186</f>
        <v>6000</v>
      </c>
      <c r="H73" s="57">
        <f>'Employee &amp; Expense Input'!I186</f>
        <v>6024</v>
      </c>
      <c r="I73" s="57">
        <f>'Employee &amp; Expense Input'!J186</f>
        <v>6048.0960000000005</v>
      </c>
      <c r="J73" s="57">
        <f>'Employee &amp; Expense Input'!K186</f>
        <v>6072.288384</v>
      </c>
      <c r="K73" s="57">
        <f>'Employee &amp; Expense Input'!L186</f>
        <v>6096.577537536001</v>
      </c>
      <c r="L73" s="57">
        <f>'Employee &amp; Expense Input'!M186</f>
        <v>6120.963847686145</v>
      </c>
      <c r="M73" s="154">
        <f>'Employee &amp; Expense Input'!N186</f>
        <v>6145.447703076889</v>
      </c>
      <c r="N73" s="57">
        <f>'Employee &amp; Expense Input'!O186</f>
        <v>6170.029493889197</v>
      </c>
      <c r="O73" s="57">
        <f>'Employee &amp; Expense Input'!P186</f>
        <v>6194.709611864753</v>
      </c>
      <c r="P73" s="57">
        <f>'Employee &amp; Expense Input'!Q186</f>
        <v>6219.488450312212</v>
      </c>
      <c r="Q73" s="57">
        <f>'Employee &amp; Expense Input'!R186</f>
        <v>6244.366404113461</v>
      </c>
      <c r="R73" s="57">
        <f>'Employee &amp; Expense Input'!S186</f>
        <v>6269.343869729914</v>
      </c>
      <c r="S73" s="57">
        <f>'Employee &amp; Expense Input'!T186</f>
        <v>6294.421245208834</v>
      </c>
      <c r="T73" s="57">
        <f>'Employee &amp; Expense Input'!U186</f>
        <v>6319.59893018967</v>
      </c>
      <c r="U73" s="57">
        <f>'Employee &amp; Expense Input'!V186</f>
        <v>6344.877325910428</v>
      </c>
      <c r="V73" s="57">
        <f>'Employee &amp; Expense Input'!W186</f>
        <v>6370.25683521407</v>
      </c>
      <c r="W73" s="57">
        <f>'Employee &amp; Expense Input'!X186</f>
        <v>6395.737862554926</v>
      </c>
      <c r="X73" s="57">
        <f>'Employee &amp; Expense Input'!Y186</f>
        <v>6421.320814005146</v>
      </c>
      <c r="Y73" s="57">
        <f>'Employee &amp; Expense Input'!Z186</f>
        <v>6447.006097261166</v>
      </c>
      <c r="Z73" s="57">
        <f>'Employee &amp; Expense Input'!AA186</f>
        <v>6472.794121650211</v>
      </c>
      <c r="AA73" s="57">
        <f>'Employee &amp; Expense Input'!AB186</f>
        <v>6498.685298136812</v>
      </c>
      <c r="AB73" s="57">
        <f>'Employee &amp; Expense Input'!AC186</f>
        <v>6524.680039329359</v>
      </c>
      <c r="AC73" s="57">
        <f>'Employee &amp; Expense Input'!AD186</f>
        <v>6550.778759486676</v>
      </c>
      <c r="AD73" s="57">
        <f>'Employee &amp; Expense Input'!AE186</f>
        <v>6576.981874524623</v>
      </c>
      <c r="AE73" s="57">
        <f>'Employee &amp; Expense Input'!AF186</f>
        <v>6603.289802022721</v>
      </c>
      <c r="AF73" s="57">
        <f>'Employee &amp; Expense Input'!AG186</f>
        <v>6629.702961230812</v>
      </c>
      <c r="AG73" s="57">
        <f>'Employee &amp; Expense Input'!AH186</f>
        <v>6656.221773075736</v>
      </c>
      <c r="AH73" s="57">
        <f>'Employee &amp; Expense Input'!AI186</f>
        <v>6682.846660168038</v>
      </c>
      <c r="AI73" s="57">
        <f>'Employee &amp; Expense Input'!AJ186</f>
        <v>6709.5780468087105</v>
      </c>
      <c r="AJ73" s="57">
        <f>'Employee &amp; Expense Input'!AK186</f>
        <v>6736.416358995945</v>
      </c>
      <c r="AK73" s="57">
        <f>'Employee &amp; Expense Input'!AL186</f>
        <v>6763.362024431929</v>
      </c>
      <c r="AL73" s="57">
        <f>'Employee &amp; Expense Input'!AM186</f>
        <v>6790.415472529657</v>
      </c>
      <c r="AM73" s="57">
        <f>'Employee &amp; Expense Input'!AN186</f>
        <v>6817.577134419776</v>
      </c>
      <c r="AN73" s="57">
        <f>'Employee &amp; Expense Input'!AO186</f>
        <v>6844.847442957454</v>
      </c>
      <c r="AO73" s="57">
        <f>'Employee &amp; Expense Input'!AP186</f>
        <v>6872.226832729284</v>
      </c>
      <c r="AP73" s="57">
        <f>'Employee &amp; Expense Input'!AQ186</f>
        <v>6899.715740060201</v>
      </c>
      <c r="AQ73" s="57">
        <f>'Employee &amp; Expense Input'!AR186</f>
        <v>6927.314603020442</v>
      </c>
      <c r="AR73" s="57">
        <f>'Employee &amp; Expense Input'!AS186</f>
        <v>6955.0238614325235</v>
      </c>
      <c r="AS73" s="57">
        <f>'Employee &amp; Expense Input'!AT186</f>
        <v>6982.843956878253</v>
      </c>
      <c r="AT73" s="57">
        <f>'Employee &amp; Expense Input'!AU186</f>
        <v>7010.775332705766</v>
      </c>
      <c r="AU73" s="57">
        <f>'Employee &amp; Expense Input'!AV186</f>
        <v>7038.81843403659</v>
      </c>
      <c r="AV73" s="57">
        <f>'Employee &amp; Expense Input'!AW186</f>
        <v>7066.973707772736</v>
      </c>
      <c r="AW73" s="57">
        <f>'Employee &amp; Expense Input'!AX186</f>
        <v>7095.241602603827</v>
      </c>
      <c r="AX73" s="57">
        <f>'Employee &amp; Expense Input'!AY186</f>
        <v>7123.622569014243</v>
      </c>
      <c r="AY73" s="57">
        <f>'Employee &amp; Expense Input'!AZ186</f>
        <v>7152.1170592903</v>
      </c>
      <c r="AZ73" s="57">
        <f>'Employee &amp; Expense Input'!BA186</f>
        <v>7180.725527527461</v>
      </c>
      <c r="BA73" s="57">
        <f>'Employee &amp; Expense Input'!BB186</f>
        <v>7209.448429637571</v>
      </c>
      <c r="BB73" s="57">
        <f>'Employee &amp; Expense Input'!BC186</f>
        <v>7238.286223356122</v>
      </c>
      <c r="BC73" s="57">
        <f>'Employee &amp; Expense Input'!BD186</f>
        <v>7267.239368249547</v>
      </c>
      <c r="BD73" s="57">
        <f>'Employee &amp; Expense Input'!BE186</f>
        <v>7296.308325722545</v>
      </c>
      <c r="BE73" s="57">
        <f>'Employee &amp; Expense Input'!BF186</f>
        <v>7325.493559025435</v>
      </c>
      <c r="BF73" s="57">
        <f>'Employee &amp; Expense Input'!BG186</f>
        <v>7354.7955332615375</v>
      </c>
      <c r="BG73" s="57">
        <f>'Employee &amp; Expense Input'!BH186</f>
        <v>7384.214715394583</v>
      </c>
      <c r="BH73" s="57">
        <f>'Employee &amp; Expense Input'!BI186</f>
        <v>7413.751574256162</v>
      </c>
      <c r="BI73" s="57">
        <f>'Employee &amp; Expense Input'!BJ186</f>
        <v>7443.406580553186</v>
      </c>
      <c r="BJ73" s="57">
        <f>'Employee &amp; Expense Input'!BK186</f>
        <v>7473.1802068754</v>
      </c>
      <c r="BK73" s="57">
        <f>'Employee &amp; Expense Input'!BL186</f>
        <v>7503.072927702901</v>
      </c>
      <c r="BL73" s="57">
        <f>'Employee &amp; Expense Input'!BM186</f>
        <v>7533.085219413713</v>
      </c>
      <c r="BM73" s="57">
        <f>'Employee &amp; Expense Input'!BN186</f>
        <v>7563.2175602913685</v>
      </c>
      <c r="BN73" s="57">
        <f>'Employee &amp; Expense Input'!BO186</f>
        <v>7593.470430532534</v>
      </c>
    </row>
    <row r="74" spans="1:66" s="59" customFormat="1" ht="12.75">
      <c r="A74" s="19"/>
      <c r="B74" t="s">
        <v>140</v>
      </c>
      <c r="C74" s="19"/>
      <c r="D74" s="19"/>
      <c r="E74" s="15"/>
      <c r="F74" s="19"/>
      <c r="G74" s="57">
        <f>'Employee &amp; Expense Input'!H187</f>
        <v>5800</v>
      </c>
      <c r="H74" s="57">
        <f>'Employee &amp; Expense Input'!I187</f>
        <v>5823.2</v>
      </c>
      <c r="I74" s="57">
        <f>'Employee &amp; Expense Input'!J187</f>
        <v>5846.4928</v>
      </c>
      <c r="J74" s="57">
        <f>'Employee &amp; Expense Input'!K187</f>
        <v>5869.8787712</v>
      </c>
      <c r="K74" s="57">
        <f>'Employee &amp; Expense Input'!L187</f>
        <v>5893.358286284801</v>
      </c>
      <c r="L74" s="57">
        <f>'Employee &amp; Expense Input'!M187</f>
        <v>5916.93171942994</v>
      </c>
      <c r="M74" s="154">
        <f>'Employee &amp; Expense Input'!N187</f>
        <v>5940.5994463076595</v>
      </c>
      <c r="N74" s="57">
        <f>'Employee &amp; Expense Input'!O187</f>
        <v>5964.36184409289</v>
      </c>
      <c r="O74" s="57">
        <f>'Employee &amp; Expense Input'!P187</f>
        <v>5988.219291469262</v>
      </c>
      <c r="P74" s="57">
        <f>'Employee &amp; Expense Input'!Q187</f>
        <v>6012.172168635139</v>
      </c>
      <c r="Q74" s="57">
        <f>'Employee &amp; Expense Input'!R187</f>
        <v>6036.22085730968</v>
      </c>
      <c r="R74" s="57">
        <f>'Employee &amp; Expense Input'!S187</f>
        <v>6060.365740738918</v>
      </c>
      <c r="S74" s="57">
        <f>'Employee &amp; Expense Input'!T187</f>
        <v>6084.607203701874</v>
      </c>
      <c r="T74" s="57">
        <f>'Employee &amp; Expense Input'!U187</f>
        <v>6108.945632516681</v>
      </c>
      <c r="U74" s="57">
        <f>'Employee &amp; Expense Input'!V187</f>
        <v>6133.381415046748</v>
      </c>
      <c r="V74" s="57">
        <f>'Employee &amp; Expense Input'!W187</f>
        <v>6157.914940706934</v>
      </c>
      <c r="W74" s="57">
        <f>'Employee &amp; Expense Input'!X187</f>
        <v>6182.546600469762</v>
      </c>
      <c r="X74" s="57">
        <f>'Employee &amp; Expense Input'!Y187</f>
        <v>6207.276786871641</v>
      </c>
      <c r="Y74" s="57">
        <f>'Employee &amp; Expense Input'!Z187</f>
        <v>6232.105894019128</v>
      </c>
      <c r="Z74" s="57">
        <f>'Employee &amp; Expense Input'!AA187</f>
        <v>6257.034317595205</v>
      </c>
      <c r="AA74" s="57">
        <f>'Employee &amp; Expense Input'!AB187</f>
        <v>6282.062454865586</v>
      </c>
      <c r="AB74" s="57">
        <f>'Employee &amp; Expense Input'!AC187</f>
        <v>6307.190704685048</v>
      </c>
      <c r="AC74" s="57">
        <f>'Employee &amp; Expense Input'!AD187</f>
        <v>6332.419467503789</v>
      </c>
      <c r="AD74" s="57">
        <f>'Employee &amp; Expense Input'!AE187</f>
        <v>6357.749145373804</v>
      </c>
      <c r="AE74" s="57">
        <f>'Employee &amp; Expense Input'!AF187</f>
        <v>6383.180141955299</v>
      </c>
      <c r="AF74" s="57">
        <f>'Employee &amp; Expense Input'!AG187</f>
        <v>6408.712862523121</v>
      </c>
      <c r="AG74" s="57">
        <f>'Employee &amp; Expense Input'!AH187</f>
        <v>6434.347713973213</v>
      </c>
      <c r="AH74" s="57">
        <f>'Employee &amp; Expense Input'!AI187</f>
        <v>6460.085104829106</v>
      </c>
      <c r="AI74" s="57">
        <f>'Employee &amp; Expense Input'!AJ187</f>
        <v>6485.925445248423</v>
      </c>
      <c r="AJ74" s="57">
        <f>'Employee &amp; Expense Input'!AK187</f>
        <v>6511.869147029417</v>
      </c>
      <c r="AK74" s="57">
        <f>'Employee &amp; Expense Input'!AL187</f>
        <v>6537.916623617535</v>
      </c>
      <c r="AL74" s="57">
        <f>'Employee &amp; Expense Input'!AM187</f>
        <v>6564.068290112005</v>
      </c>
      <c r="AM74" s="57">
        <f>'Employee &amp; Expense Input'!AN187</f>
        <v>6590.324563272454</v>
      </c>
      <c r="AN74" s="57">
        <f>'Employee &amp; Expense Input'!AO187</f>
        <v>6616.685861525543</v>
      </c>
      <c r="AO74" s="57">
        <f>'Employee &amp; Expense Input'!AP187</f>
        <v>6643.152604971646</v>
      </c>
      <c r="AP74" s="57">
        <f>'Employee &amp; Expense Input'!AQ187</f>
        <v>6669.725215391532</v>
      </c>
      <c r="AQ74" s="57">
        <f>'Employee &amp; Expense Input'!AR187</f>
        <v>6696.404116253098</v>
      </c>
      <c r="AR74" s="57">
        <f>'Employee &amp; Expense Input'!AS187</f>
        <v>6723.1897327181105</v>
      </c>
      <c r="AS74" s="57">
        <f>'Employee &amp; Expense Input'!AT187</f>
        <v>6750.082491648983</v>
      </c>
      <c r="AT74" s="57">
        <f>'Employee &amp; Expense Input'!AU187</f>
        <v>6777.082821615579</v>
      </c>
      <c r="AU74" s="57">
        <f>'Employee &amp; Expense Input'!AV187</f>
        <v>6804.191152902041</v>
      </c>
      <c r="AV74" s="57">
        <f>'Employee &amp; Expense Input'!AW187</f>
        <v>6831.407917513649</v>
      </c>
      <c r="AW74" s="57">
        <f>'Employee &amp; Expense Input'!AX187</f>
        <v>6858.733549183704</v>
      </c>
      <c r="AX74" s="57">
        <f>'Employee &amp; Expense Input'!AY187</f>
        <v>6886.168483380438</v>
      </c>
      <c r="AY74" s="57">
        <f>'Employee &amp; Expense Input'!AZ187</f>
        <v>6913.71315731396</v>
      </c>
      <c r="AZ74" s="57">
        <f>'Employee &amp; Expense Input'!BA187</f>
        <v>6941.368009943217</v>
      </c>
      <c r="BA74" s="57">
        <f>'Employee &amp; Expense Input'!BB187</f>
        <v>6969.13348198299</v>
      </c>
      <c r="BB74" s="57">
        <f>'Employee &amp; Expense Input'!BC187</f>
        <v>6997.0100159109215</v>
      </c>
      <c r="BC74" s="57">
        <f>'Employee &amp; Expense Input'!BD187</f>
        <v>7024.998055974565</v>
      </c>
      <c r="BD74" s="57">
        <f>'Employee &amp; Expense Input'!BE187</f>
        <v>7053.098048198463</v>
      </c>
      <c r="BE74" s="57">
        <f>'Employee &amp; Expense Input'!BF187</f>
        <v>7081.3104403912575</v>
      </c>
      <c r="BF74" s="57">
        <f>'Employee &amp; Expense Input'!BG187</f>
        <v>7109.6356821528225</v>
      </c>
      <c r="BG74" s="57">
        <f>'Employee &amp; Expense Input'!BH187</f>
        <v>7138.074224881434</v>
      </c>
      <c r="BH74" s="57">
        <f>'Employee &amp; Expense Input'!BI187</f>
        <v>7166.62652178096</v>
      </c>
      <c r="BI74" s="57">
        <f>'Employee &amp; Expense Input'!BJ187</f>
        <v>7195.293027868083</v>
      </c>
      <c r="BJ74" s="57">
        <f>'Employee &amp; Expense Input'!BK187</f>
        <v>7224.0741999795555</v>
      </c>
      <c r="BK74" s="57">
        <f>'Employee &amp; Expense Input'!BL187</f>
        <v>7252.970496779474</v>
      </c>
      <c r="BL74" s="57">
        <f>'Employee &amp; Expense Input'!BM187</f>
        <v>7281.982378766592</v>
      </c>
      <c r="BM74" s="57">
        <f>'Employee &amp; Expense Input'!BN187</f>
        <v>7311.110308281658</v>
      </c>
      <c r="BN74" s="57">
        <f>'Employee &amp; Expense Input'!BO187</f>
        <v>7340.354749514785</v>
      </c>
    </row>
    <row r="75" spans="1:66" s="59" customFormat="1" ht="12.75">
      <c r="A75" s="19"/>
      <c r="B75" t="s">
        <v>141</v>
      </c>
      <c r="C75" s="19"/>
      <c r="D75" s="19"/>
      <c r="E75" s="15"/>
      <c r="F75" s="19"/>
      <c r="G75" s="57">
        <f>'Employee &amp; Expense Input'!H188</f>
        <v>2700</v>
      </c>
      <c r="H75" s="57">
        <f>'Employee &amp; Expense Input'!I188</f>
        <v>2710.8</v>
      </c>
      <c r="I75" s="57">
        <f>'Employee &amp; Expense Input'!J188</f>
        <v>2721.6432</v>
      </c>
      <c r="J75" s="57">
        <f>'Employee &amp; Expense Input'!K188</f>
        <v>2732.5297728</v>
      </c>
      <c r="K75" s="57">
        <f>'Employee &amp; Expense Input'!L188</f>
        <v>2743.4598918912</v>
      </c>
      <c r="L75" s="57">
        <f>'Employee &amp; Expense Input'!M188</f>
        <v>2754.433731458765</v>
      </c>
      <c r="M75" s="154">
        <f>'Employee &amp; Expense Input'!N188</f>
        <v>2765.4514663846003</v>
      </c>
      <c r="N75" s="57">
        <f>'Employee &amp; Expense Input'!O188</f>
        <v>2776.5132722501385</v>
      </c>
      <c r="O75" s="57">
        <f>'Employee &amp; Expense Input'!P188</f>
        <v>2787.619325339139</v>
      </c>
      <c r="P75" s="57">
        <f>'Employee &amp; Expense Input'!Q188</f>
        <v>2798.7698026404955</v>
      </c>
      <c r="Q75" s="57">
        <f>'Employee &amp; Expense Input'!R188</f>
        <v>2809.9648818510577</v>
      </c>
      <c r="R75" s="57">
        <f>'Employee &amp; Expense Input'!S188</f>
        <v>2821.204741378462</v>
      </c>
      <c r="S75" s="57">
        <f>'Employee &amp; Expense Input'!T188</f>
        <v>2832.489560343976</v>
      </c>
      <c r="T75" s="57">
        <f>'Employee &amp; Expense Input'!U188</f>
        <v>2843.819518585352</v>
      </c>
      <c r="U75" s="57">
        <f>'Employee &amp; Expense Input'!V188</f>
        <v>2855.1947966596936</v>
      </c>
      <c r="V75" s="57">
        <f>'Employee &amp; Expense Input'!W188</f>
        <v>2866.6155758463324</v>
      </c>
      <c r="W75" s="57">
        <f>'Employee &amp; Expense Input'!X188</f>
        <v>2878.082038149718</v>
      </c>
      <c r="X75" s="57">
        <f>'Employee &amp; Expense Input'!Y188</f>
        <v>2889.5943663023168</v>
      </c>
      <c r="Y75" s="57">
        <f>'Employee &amp; Expense Input'!Z188</f>
        <v>2901.152743767526</v>
      </c>
      <c r="Z75" s="57">
        <f>'Employee &amp; Expense Input'!AA188</f>
        <v>2912.757354742596</v>
      </c>
      <c r="AA75" s="57">
        <f>'Employee &amp; Expense Input'!AB188</f>
        <v>2924.408384161566</v>
      </c>
      <c r="AB75" s="57">
        <f>'Employee &amp; Expense Input'!AC188</f>
        <v>2936.1060176982123</v>
      </c>
      <c r="AC75" s="57">
        <f>'Employee &amp; Expense Input'!AD188</f>
        <v>2947.850441769005</v>
      </c>
      <c r="AD75" s="57">
        <f>'Employee &amp; Expense Input'!AE188</f>
        <v>2959.641843536081</v>
      </c>
      <c r="AE75" s="57">
        <f>'Employee &amp; Expense Input'!AF188</f>
        <v>2971.4804109102256</v>
      </c>
      <c r="AF75" s="57">
        <f>'Employee &amp; Expense Input'!AG188</f>
        <v>2983.3663325538664</v>
      </c>
      <c r="AG75" s="57">
        <f>'Employee &amp; Expense Input'!AH188</f>
        <v>2995.2997978840817</v>
      </c>
      <c r="AH75" s="57">
        <f>'Employee &amp; Expense Input'!AI188</f>
        <v>3007.280997075618</v>
      </c>
      <c r="AI75" s="57">
        <f>'Employee &amp; Expense Input'!AJ188</f>
        <v>3019.3101210639206</v>
      </c>
      <c r="AJ75" s="57">
        <f>'Employee &amp; Expense Input'!AK188</f>
        <v>3031.387361548176</v>
      </c>
      <c r="AK75" s="57">
        <f>'Employee &amp; Expense Input'!AL188</f>
        <v>3043.5129109943687</v>
      </c>
      <c r="AL75" s="57">
        <f>'Employee &amp; Expense Input'!AM188</f>
        <v>3055.6869626383464</v>
      </c>
      <c r="AM75" s="57">
        <f>'Employee &amp; Expense Input'!AN188</f>
        <v>3067.9097104888997</v>
      </c>
      <c r="AN75" s="57">
        <f>'Employee &amp; Expense Input'!AO188</f>
        <v>3080.1813493308555</v>
      </c>
      <c r="AO75" s="57">
        <f>'Employee &amp; Expense Input'!AP188</f>
        <v>3092.5020747281787</v>
      </c>
      <c r="AP75" s="57">
        <f>'Employee &amp; Expense Input'!AQ188</f>
        <v>3104.8720830270913</v>
      </c>
      <c r="AQ75" s="57">
        <f>'Employee &amp; Expense Input'!AR188</f>
        <v>3117.2915713591997</v>
      </c>
      <c r="AR75" s="57">
        <f>'Employee &amp; Expense Input'!AS188</f>
        <v>3129.7607376446363</v>
      </c>
      <c r="AS75" s="57">
        <f>'Employee &amp; Expense Input'!AT188</f>
        <v>3142.279780595215</v>
      </c>
      <c r="AT75" s="57">
        <f>'Employee &amp; Expense Input'!AU188</f>
        <v>3154.848899717596</v>
      </c>
      <c r="AU75" s="57">
        <f>'Employee &amp; Expense Input'!AV188</f>
        <v>3167.4682953164665</v>
      </c>
      <c r="AV75" s="57">
        <f>'Employee &amp; Expense Input'!AW188</f>
        <v>3180.1381684977323</v>
      </c>
      <c r="AW75" s="57">
        <f>'Employee &amp; Expense Input'!AX188</f>
        <v>3192.858721171723</v>
      </c>
      <c r="AX75" s="57">
        <f>'Employee &amp; Expense Input'!AY188</f>
        <v>3205.63015605641</v>
      </c>
      <c r="AY75" s="57">
        <f>'Employee &amp; Expense Input'!AZ188</f>
        <v>3218.4526766806357</v>
      </c>
      <c r="AZ75" s="57">
        <f>'Employee &amp; Expense Input'!BA188</f>
        <v>3231.326487387358</v>
      </c>
      <c r="BA75" s="57">
        <f>'Employee &amp; Expense Input'!BB188</f>
        <v>3244.2517933369077</v>
      </c>
      <c r="BB75" s="57">
        <f>'Employee &amp; Expense Input'!BC188</f>
        <v>3257.2288005102555</v>
      </c>
      <c r="BC75" s="57">
        <f>'Employee &amp; Expense Input'!BD188</f>
        <v>3270.2577157122964</v>
      </c>
      <c r="BD75" s="57">
        <f>'Employee &amp; Expense Input'!BE188</f>
        <v>3283.3387465751457</v>
      </c>
      <c r="BE75" s="57">
        <f>'Employee &amp; Expense Input'!BF188</f>
        <v>3296.4721015614464</v>
      </c>
      <c r="BF75" s="57">
        <f>'Employee &amp; Expense Input'!BG188</f>
        <v>3309.657989967692</v>
      </c>
      <c r="BG75" s="57">
        <f>'Employee &amp; Expense Input'!BH188</f>
        <v>3322.896621927563</v>
      </c>
      <c r="BH75" s="57">
        <f>'Employee &amp; Expense Input'!BI188</f>
        <v>3336.1882084152735</v>
      </c>
      <c r="BI75" s="57">
        <f>'Employee &amp; Expense Input'!BJ188</f>
        <v>3349.5329612489345</v>
      </c>
      <c r="BJ75" s="57">
        <f>'Employee &amp; Expense Input'!BK188</f>
        <v>3362.93109309393</v>
      </c>
      <c r="BK75" s="57">
        <f>'Employee &amp; Expense Input'!BL188</f>
        <v>3376.382817466306</v>
      </c>
      <c r="BL75" s="57">
        <f>'Employee &amp; Expense Input'!BM188</f>
        <v>3389.888348736171</v>
      </c>
      <c r="BM75" s="57">
        <f>'Employee &amp; Expense Input'!BN188</f>
        <v>3403.4479021311154</v>
      </c>
      <c r="BN75" s="57">
        <f>'Employee &amp; Expense Input'!BO188</f>
        <v>3417.06169373964</v>
      </c>
    </row>
    <row r="76" spans="1:66" s="59" customFormat="1" ht="12.75">
      <c r="A76" s="19"/>
      <c r="B76" t="s">
        <v>180</v>
      </c>
      <c r="C76" s="19"/>
      <c r="D76" s="19"/>
      <c r="E76" s="15"/>
      <c r="F76" s="19"/>
      <c r="G76" s="57">
        <f>'Employee &amp; Expense Input'!H197</f>
        <v>0</v>
      </c>
      <c r="H76" s="57">
        <f>'Employee &amp; Expense Input'!I197</f>
        <v>0</v>
      </c>
      <c r="I76" s="57">
        <f>'Employee &amp; Expense Input'!J197</f>
        <v>0</v>
      </c>
      <c r="J76" s="57">
        <f>'Employee &amp; Expense Input'!K197</f>
        <v>0</v>
      </c>
      <c r="K76" s="57">
        <f>'Employee &amp; Expense Input'!L197</f>
        <v>0</v>
      </c>
      <c r="L76" s="57">
        <f>'Employee &amp; Expense Input'!M197</f>
        <v>0</v>
      </c>
      <c r="M76" s="154">
        <f>'Employee &amp; Expense Input'!N197</f>
        <v>7875</v>
      </c>
      <c r="N76" s="57">
        <f>'Employee &amp; Expense Input'!O197</f>
        <v>5252.625</v>
      </c>
      <c r="O76" s="57">
        <f>'Employee &amp; Expense Input'!P197</f>
        <v>0</v>
      </c>
      <c r="P76" s="57">
        <f>'Employee &amp; Expense Input'!Q197</f>
        <v>10500</v>
      </c>
      <c r="Q76" s="57">
        <f>'Employee &amp; Expense Input'!R197</f>
        <v>7875</v>
      </c>
      <c r="R76" s="57">
        <f>'Employee &amp; Expense Input'!S197</f>
        <v>6562.5</v>
      </c>
      <c r="S76" s="57">
        <f>'Employee &amp; Expense Input'!T197</f>
        <v>5250</v>
      </c>
      <c r="T76" s="57">
        <f>'Employee &amp; Expense Input'!U197</f>
        <v>5407.5</v>
      </c>
      <c r="U76" s="57">
        <f>'Employee &amp; Expense Input'!V197</f>
        <v>5569.725</v>
      </c>
      <c r="V76" s="57">
        <f>'Employee &amp; Expense Input'!W197</f>
        <v>5736.816750000001</v>
      </c>
      <c r="W76" s="57">
        <f>'Employee &amp; Expense Input'!X197</f>
        <v>5908.9212525</v>
      </c>
      <c r="X76" s="57">
        <f>'Employee &amp; Expense Input'!Y197</f>
        <v>6086.188890075001</v>
      </c>
      <c r="Y76" s="57">
        <f>'Employee &amp; Expense Input'!Z197</f>
        <v>6238.343612326876</v>
      </c>
      <c r="Z76" s="57">
        <f>'Employee &amp; Expense Input'!AA197</f>
        <v>6394.302202635047</v>
      </c>
      <c r="AA76" s="57">
        <f>'Employee &amp; Expense Input'!AB197</f>
        <v>6554.159757700923</v>
      </c>
      <c r="AB76" s="57">
        <f>'Employee &amp; Expense Input'!AC197</f>
        <v>6718.013751643446</v>
      </c>
      <c r="AC76" s="57">
        <f>'Employee &amp; Expense Input'!AD197</f>
        <v>6885.9640954345305</v>
      </c>
      <c r="AD76" s="57">
        <f>'Employee &amp; Expense Input'!AE197</f>
        <v>7058.113197820394</v>
      </c>
      <c r="AE76" s="57">
        <f>'Employee &amp; Expense Input'!AF197</f>
        <v>7234.566027765902</v>
      </c>
      <c r="AF76" s="57">
        <f>'Employee &amp; Expense Input'!AG197</f>
        <v>7415.430178460049</v>
      </c>
      <c r="AG76" s="57">
        <f>'Employee &amp; Expense Input'!AH197</f>
        <v>7600.81593292155</v>
      </c>
      <c r="AH76" s="57">
        <f>'Employee &amp; Expense Input'!AI197</f>
        <v>7790.836331244588</v>
      </c>
      <c r="AI76" s="57">
        <f>'Employee &amp; Expense Input'!AJ197</f>
        <v>7985.6072395257015</v>
      </c>
      <c r="AJ76" s="57">
        <f>'Employee &amp; Expense Input'!AK197</f>
        <v>8185.247420513843</v>
      </c>
      <c r="AK76" s="57">
        <f>'Employee &amp; Expense Input'!AL197</f>
        <v>8348.95236892412</v>
      </c>
      <c r="AL76" s="57">
        <f>'Employee &amp; Expense Input'!AM197</f>
        <v>8515.931416302603</v>
      </c>
      <c r="AM76" s="57">
        <f>'Employee &amp; Expense Input'!AN197</f>
        <v>8686.250044628654</v>
      </c>
      <c r="AN76" s="57">
        <f>'Employee &amp; Expense Input'!AO197</f>
        <v>16734.97504552123</v>
      </c>
      <c r="AO76" s="57">
        <f>'Employee &amp; Expense Input'!AP197</f>
        <v>14943.424546431652</v>
      </c>
      <c r="AP76" s="57">
        <f>'Employee &amp; Expense Input'!AQ197</f>
        <v>14139.793037360287</v>
      </c>
      <c r="AQ76" s="57">
        <f>'Employee &amp; Expense Input'!AR197</f>
        <v>13339.776398107495</v>
      </c>
      <c r="AR76" s="57">
        <f>'Employee &amp; Expense Input'!AS197</f>
        <v>13645.946926069644</v>
      </c>
      <c r="AS76" s="57">
        <f>'Employee &amp; Expense Input'!AT197</f>
        <v>13959.42211459104</v>
      </c>
      <c r="AT76" s="57">
        <f>'Employee &amp; Expense Input'!AU197</f>
        <v>14280.38349438286</v>
      </c>
      <c r="AU76" s="57">
        <f>'Employee &amp; Expense Input'!AV197</f>
        <v>14609.017289895517</v>
      </c>
      <c r="AV76" s="57">
        <f>'Employee &amp; Expense Input'!AW197</f>
        <v>14945.514545087179</v>
      </c>
      <c r="AW76" s="57">
        <f>'Employee &amp; Expense Input'!AX197</f>
        <v>21121.593679939047</v>
      </c>
      <c r="AX76" s="57">
        <f>'Employee &amp; Expense Input'!AY197</f>
        <v>19429.830162230584</v>
      </c>
      <c r="AY76" s="57">
        <f>'Employee &amp; Expense Input'!AZ197</f>
        <v>15770.674099933804</v>
      </c>
      <c r="AZ76" s="57">
        <f>'Employee &amp; Expense Input'!BA197</f>
        <v>16056.39040961557</v>
      </c>
      <c r="BA76" s="57">
        <f>'Employee &amp; Expense Input'!BB197</f>
        <v>16347.621368897126</v>
      </c>
      <c r="BB76" s="57">
        <f>'Employee &amp; Expense Input'!BC197</f>
        <v>16644.480420146338</v>
      </c>
      <c r="BC76" s="57">
        <f>'Employee &amp; Expense Input'!BD197</f>
        <v>16947.083475432184</v>
      </c>
      <c r="BD76" s="57">
        <f>'Employee &amp; Expense Input'!BE197</f>
        <v>17255.54897277191</v>
      </c>
      <c r="BE76" s="57">
        <f>'Employee &amp; Expense Input'!BF197</f>
        <v>17569.99793370194</v>
      </c>
      <c r="BF76" s="57">
        <f>'Employee &amp; Expense Input'!BG197</f>
        <v>23796.80402220438</v>
      </c>
      <c r="BG76" s="57">
        <f>'Employee &amp; Expense Input'!BH197</f>
        <v>22647.03110502178</v>
      </c>
      <c r="BH76" s="57">
        <f>'Employee &amp; Expense Input'!BI197</f>
        <v>22241.902063393543</v>
      </c>
      <c r="BI76" s="57">
        <f>'Employee &amp; Expense Input'!BJ197</f>
        <v>21688.457325941294</v>
      </c>
      <c r="BJ76" s="57">
        <f>'Employee &amp; Expense Input'!BK197</f>
        <v>21964.6534517214</v>
      </c>
      <c r="BK76" s="57">
        <f>'Employee &amp; Expense Input'!BL197</f>
        <v>22246.323916163405</v>
      </c>
      <c r="BL76" s="57">
        <f>'Employee &amp; Expense Input'!BM197</f>
        <v>22533.60010655879</v>
      </c>
      <c r="BM76" s="57">
        <f>'Employee &amp; Expense Input'!BN197</f>
        <v>22826.616811900574</v>
      </c>
      <c r="BN76" s="57">
        <f>'Employee &amp; Expense Input'!BO197</f>
        <v>23125.512314720716</v>
      </c>
    </row>
    <row r="77" spans="1:66" s="59" customFormat="1" ht="12.75">
      <c r="A77" s="19"/>
      <c r="B77" t="s">
        <v>181</v>
      </c>
      <c r="C77" s="19"/>
      <c r="D77" s="19"/>
      <c r="E77" s="15"/>
      <c r="F77" s="19"/>
      <c r="G77" s="57">
        <f>'Employee &amp; Expense Input'!H205</f>
        <v>0</v>
      </c>
      <c r="H77" s="57">
        <f>'Employee &amp; Expense Input'!I205</f>
        <v>0</v>
      </c>
      <c r="I77" s="57">
        <f>'Employee &amp; Expense Input'!J205</f>
        <v>0</v>
      </c>
      <c r="J77" s="57">
        <f>'Employee &amp; Expense Input'!K205</f>
        <v>4750</v>
      </c>
      <c r="K77" s="57">
        <f>'Employee &amp; Expense Input'!L205</f>
        <v>4750</v>
      </c>
      <c r="L77" s="57">
        <f>'Employee &amp; Expense Input'!M205</f>
        <v>4750</v>
      </c>
      <c r="M77" s="154">
        <f>'Employee &amp; Expense Input'!N205</f>
        <v>4750</v>
      </c>
      <c r="N77" s="57">
        <f>'Employee &amp; Expense Input'!O205</f>
        <v>4750</v>
      </c>
      <c r="O77" s="57">
        <f>'Employee &amp; Expense Input'!P205</f>
        <v>4750</v>
      </c>
      <c r="P77" s="57">
        <f>'Employee &amp; Expense Input'!Q205</f>
        <v>4750</v>
      </c>
      <c r="Q77" s="57">
        <f>'Employee &amp; Expense Input'!R205</f>
        <v>4750</v>
      </c>
      <c r="R77" s="57">
        <f>'Employee &amp; Expense Input'!S205</f>
        <v>4750</v>
      </c>
      <c r="S77" s="57">
        <f>'Employee &amp; Expense Input'!T205</f>
        <v>4940</v>
      </c>
      <c r="T77" s="57">
        <f>'Employee &amp; Expense Input'!U205</f>
        <v>4940</v>
      </c>
      <c r="U77" s="57">
        <f>'Employee &amp; Expense Input'!V205</f>
        <v>4940</v>
      </c>
      <c r="V77" s="57">
        <f>'Employee &amp; Expense Input'!W205</f>
        <v>4940</v>
      </c>
      <c r="W77" s="57">
        <f>'Employee &amp; Expense Input'!X205</f>
        <v>4940</v>
      </c>
      <c r="X77" s="57">
        <f>'Employee &amp; Expense Input'!Y205</f>
        <v>4940</v>
      </c>
      <c r="Y77" s="57">
        <f>'Employee &amp; Expense Input'!Z205</f>
        <v>4940</v>
      </c>
      <c r="Z77" s="57">
        <f>'Employee &amp; Expense Input'!AA205</f>
        <v>4940</v>
      </c>
      <c r="AA77" s="57">
        <f>'Employee &amp; Expense Input'!AB205</f>
        <v>4940</v>
      </c>
      <c r="AB77" s="57">
        <f>'Employee &amp; Expense Input'!AC205</f>
        <v>4940</v>
      </c>
      <c r="AC77" s="57">
        <f>'Employee &amp; Expense Input'!AD205</f>
        <v>4940</v>
      </c>
      <c r="AD77" s="57">
        <f>'Employee &amp; Expense Input'!AE205</f>
        <v>4940</v>
      </c>
      <c r="AE77" s="57">
        <f>'Employee &amp; Expense Input'!AF205</f>
        <v>5137.6</v>
      </c>
      <c r="AF77" s="57">
        <f>'Employee &amp; Expense Input'!AG205</f>
        <v>5137.6</v>
      </c>
      <c r="AG77" s="57">
        <f>'Employee &amp; Expense Input'!AH205</f>
        <v>5137.6</v>
      </c>
      <c r="AH77" s="57">
        <f>'Employee &amp; Expense Input'!AI205</f>
        <v>5137.6</v>
      </c>
      <c r="AI77" s="57">
        <f>'Employee &amp; Expense Input'!AJ205</f>
        <v>5137.6</v>
      </c>
      <c r="AJ77" s="57">
        <f>'Employee &amp; Expense Input'!AK205</f>
        <v>5137.6</v>
      </c>
      <c r="AK77" s="57">
        <f>'Employee &amp; Expense Input'!AL205</f>
        <v>5137.6</v>
      </c>
      <c r="AL77" s="57">
        <f>'Employee &amp; Expense Input'!AM205</f>
        <v>5137.6</v>
      </c>
      <c r="AM77" s="57">
        <f>'Employee &amp; Expense Input'!AN205</f>
        <v>5137.6</v>
      </c>
      <c r="AN77" s="57">
        <f>'Employee &amp; Expense Input'!AO205</f>
        <v>5137.6</v>
      </c>
      <c r="AO77" s="57">
        <f>'Employee &amp; Expense Input'!AP205</f>
        <v>5137.6</v>
      </c>
      <c r="AP77" s="57">
        <f>'Employee &amp; Expense Input'!AQ205</f>
        <v>5137.6</v>
      </c>
      <c r="AQ77" s="57">
        <f>'Employee &amp; Expense Input'!AR205</f>
        <v>5343.104</v>
      </c>
      <c r="AR77" s="57">
        <f>'Employee &amp; Expense Input'!AS205</f>
        <v>5343.104</v>
      </c>
      <c r="AS77" s="57">
        <f>'Employee &amp; Expense Input'!AT205</f>
        <v>5343.104</v>
      </c>
      <c r="AT77" s="57">
        <f>'Employee &amp; Expense Input'!AU205</f>
        <v>5343.104</v>
      </c>
      <c r="AU77" s="57">
        <f>'Employee &amp; Expense Input'!AV205</f>
        <v>5343.104</v>
      </c>
      <c r="AV77" s="57">
        <f>'Employee &amp; Expense Input'!AW205</f>
        <v>5343.104</v>
      </c>
      <c r="AW77" s="57">
        <f>'Employee &amp; Expense Input'!AX205</f>
        <v>5343.104</v>
      </c>
      <c r="AX77" s="57">
        <f>'Employee &amp; Expense Input'!AY205</f>
        <v>5343.104</v>
      </c>
      <c r="AY77" s="57">
        <f>'Employee &amp; Expense Input'!AZ205</f>
        <v>5343.104</v>
      </c>
      <c r="AZ77" s="57">
        <f>'Employee &amp; Expense Input'!BA205</f>
        <v>5343.104</v>
      </c>
      <c r="BA77" s="57">
        <f>'Employee &amp; Expense Input'!BB205</f>
        <v>5343.104</v>
      </c>
      <c r="BB77" s="57">
        <f>'Employee &amp; Expense Input'!BC205</f>
        <v>5343.104</v>
      </c>
      <c r="BC77" s="57">
        <f>'Employee &amp; Expense Input'!BD205</f>
        <v>5556.828160000001</v>
      </c>
      <c r="BD77" s="57">
        <f>'Employee &amp; Expense Input'!BE205</f>
        <v>5556.828160000001</v>
      </c>
      <c r="BE77" s="57">
        <f>'Employee &amp; Expense Input'!BF205</f>
        <v>5556.828160000001</v>
      </c>
      <c r="BF77" s="57">
        <f>'Employee &amp; Expense Input'!BG205</f>
        <v>5556.828160000001</v>
      </c>
      <c r="BG77" s="57">
        <f>'Employee &amp; Expense Input'!BH205</f>
        <v>5556.828160000001</v>
      </c>
      <c r="BH77" s="57">
        <f>'Employee &amp; Expense Input'!BI205</f>
        <v>5556.828160000001</v>
      </c>
      <c r="BI77" s="57">
        <f>'Employee &amp; Expense Input'!BJ205</f>
        <v>5556.828160000001</v>
      </c>
      <c r="BJ77" s="57">
        <f>'Employee &amp; Expense Input'!BK205</f>
        <v>5556.828160000001</v>
      </c>
      <c r="BK77" s="57">
        <f>'Employee &amp; Expense Input'!BL205</f>
        <v>5556.828160000001</v>
      </c>
      <c r="BL77" s="57">
        <f>'Employee &amp; Expense Input'!BM205</f>
        <v>5556.828160000001</v>
      </c>
      <c r="BM77" s="57">
        <f>'Employee &amp; Expense Input'!BN205</f>
        <v>5556.828160000001</v>
      </c>
      <c r="BN77" s="57">
        <f>'Employee &amp; Expense Input'!BO205</f>
        <v>5556.828160000001</v>
      </c>
    </row>
    <row r="78" spans="1:66" s="59" customFormat="1" ht="12.75">
      <c r="A78" s="19"/>
      <c r="B78" t="s">
        <v>183</v>
      </c>
      <c r="C78" s="19"/>
      <c r="D78" s="19"/>
      <c r="E78" s="15"/>
      <c r="F78" s="19"/>
      <c r="G78" s="57">
        <f>'Employee &amp; Expense Input'!H222</f>
        <v>7800</v>
      </c>
      <c r="H78" s="57">
        <f>'Employee &amp; Expense Input'!I222</f>
        <v>8300</v>
      </c>
      <c r="I78" s="57">
        <f>'Employee &amp; Expense Input'!J222</f>
        <v>11500</v>
      </c>
      <c r="J78" s="57">
        <f>'Employee &amp; Expense Input'!K222</f>
        <v>12100</v>
      </c>
      <c r="K78" s="57">
        <f>'Employee &amp; Expense Input'!L222</f>
        <v>12500</v>
      </c>
      <c r="L78" s="57">
        <f>'Employee &amp; Expense Input'!M222</f>
        <v>12600</v>
      </c>
      <c r="M78" s="154">
        <f>'Employee &amp; Expense Input'!N222</f>
        <v>12600</v>
      </c>
      <c r="N78" s="57">
        <f>'Employee &amp; Expense Input'!O222</f>
        <v>12900</v>
      </c>
      <c r="O78" s="57">
        <f>'Employee &amp; Expense Input'!P222</f>
        <v>12900</v>
      </c>
      <c r="P78" s="57">
        <f>'Employee &amp; Expense Input'!Q222</f>
        <v>12900</v>
      </c>
      <c r="Q78" s="57">
        <f>'Employee &amp; Expense Input'!R222</f>
        <v>13200</v>
      </c>
      <c r="R78" s="57">
        <f>'Employee &amp; Expense Input'!S222</f>
        <v>13200</v>
      </c>
      <c r="S78" s="57">
        <f>'Employee &amp; Expense Input'!T222</f>
        <v>13596</v>
      </c>
      <c r="T78" s="57">
        <f>'Employee &amp; Expense Input'!U222</f>
        <v>13596</v>
      </c>
      <c r="U78" s="57">
        <f>'Employee &amp; Expense Input'!V222</f>
        <v>13596</v>
      </c>
      <c r="V78" s="57">
        <f>'Employee &amp; Expense Input'!W222</f>
        <v>13596</v>
      </c>
      <c r="W78" s="57">
        <f>'Employee &amp; Expense Input'!X222</f>
        <v>13596</v>
      </c>
      <c r="X78" s="57">
        <f>'Employee &amp; Expense Input'!Y222</f>
        <v>13696</v>
      </c>
      <c r="Y78" s="57">
        <f>'Employee &amp; Expense Input'!Z222</f>
        <v>13696</v>
      </c>
      <c r="Z78" s="57">
        <f>'Employee &amp; Expense Input'!AA222</f>
        <v>13696</v>
      </c>
      <c r="AA78" s="57">
        <f>'Employee &amp; Expense Input'!AB222</f>
        <v>13696</v>
      </c>
      <c r="AB78" s="57">
        <f>'Employee &amp; Expense Input'!AC222</f>
        <v>13696</v>
      </c>
      <c r="AC78" s="57">
        <f>'Employee &amp; Expense Input'!AD222</f>
        <v>13696</v>
      </c>
      <c r="AD78" s="57">
        <f>'Employee &amp; Expense Input'!AE222</f>
        <v>13696</v>
      </c>
      <c r="AE78" s="57">
        <f>'Employee &amp; Expense Input'!AF222</f>
        <v>14107.84</v>
      </c>
      <c r="AF78" s="57">
        <f>'Employee &amp; Expense Input'!AG222</f>
        <v>14107.84</v>
      </c>
      <c r="AG78" s="57">
        <f>'Employee &amp; Expense Input'!AH222</f>
        <v>14107.84</v>
      </c>
      <c r="AH78" s="57">
        <f>'Employee &amp; Expense Input'!AI222</f>
        <v>14107.84</v>
      </c>
      <c r="AI78" s="57">
        <f>'Employee &amp; Expense Input'!AJ222</f>
        <v>14107.84</v>
      </c>
      <c r="AJ78" s="57">
        <f>'Employee &amp; Expense Input'!AK222</f>
        <v>14207.84</v>
      </c>
      <c r="AK78" s="57">
        <f>'Employee &amp; Expense Input'!AL222</f>
        <v>14207.84</v>
      </c>
      <c r="AL78" s="57">
        <f>'Employee &amp; Expense Input'!AM222</f>
        <v>14207.84</v>
      </c>
      <c r="AM78" s="57">
        <f>'Employee &amp; Expense Input'!AN222</f>
        <v>14207.84</v>
      </c>
      <c r="AN78" s="57">
        <f>'Employee &amp; Expense Input'!AO222</f>
        <v>14207.84</v>
      </c>
      <c r="AO78" s="57">
        <f>'Employee &amp; Expense Input'!AP222</f>
        <v>14207.84</v>
      </c>
      <c r="AP78" s="57">
        <f>'Employee &amp; Expense Input'!AQ222</f>
        <v>14207.84</v>
      </c>
      <c r="AQ78" s="57">
        <f>'Employee &amp; Expense Input'!AR222</f>
        <v>14636.153600000001</v>
      </c>
      <c r="AR78" s="57">
        <f>'Employee &amp; Expense Input'!AS222</f>
        <v>14636.153600000001</v>
      </c>
      <c r="AS78" s="57">
        <f>'Employee &amp; Expense Input'!AT222</f>
        <v>14636.153600000001</v>
      </c>
      <c r="AT78" s="57">
        <f>'Employee &amp; Expense Input'!AU222</f>
        <v>14636.153600000001</v>
      </c>
      <c r="AU78" s="57">
        <f>'Employee &amp; Expense Input'!AV222</f>
        <v>14636.153600000001</v>
      </c>
      <c r="AV78" s="57">
        <f>'Employee &amp; Expense Input'!AW222</f>
        <v>14636.153600000001</v>
      </c>
      <c r="AW78" s="57">
        <f>'Employee &amp; Expense Input'!AX222</f>
        <v>14636.153600000001</v>
      </c>
      <c r="AX78" s="57">
        <f>'Employee &amp; Expense Input'!AY222</f>
        <v>14636.153600000001</v>
      </c>
      <c r="AY78" s="57">
        <f>'Employee &amp; Expense Input'!AZ222</f>
        <v>14636.153600000001</v>
      </c>
      <c r="AZ78" s="57">
        <f>'Employee &amp; Expense Input'!BA222</f>
        <v>14636.153600000001</v>
      </c>
      <c r="BA78" s="57">
        <f>'Employee &amp; Expense Input'!BB222</f>
        <v>14636.153600000001</v>
      </c>
      <c r="BB78" s="57">
        <f>'Employee &amp; Expense Input'!BC222</f>
        <v>14636.153600000001</v>
      </c>
      <c r="BC78" s="57">
        <f>'Employee &amp; Expense Input'!BD222</f>
        <v>13400</v>
      </c>
      <c r="BD78" s="57">
        <f>'Employee &amp; Expense Input'!BE222</f>
        <v>13400</v>
      </c>
      <c r="BE78" s="57">
        <f>'Employee &amp; Expense Input'!BF222</f>
        <v>13400</v>
      </c>
      <c r="BF78" s="57">
        <f>'Employee &amp; Expense Input'!BG222</f>
        <v>13400</v>
      </c>
      <c r="BG78" s="57">
        <f>'Employee &amp; Expense Input'!BH222</f>
        <v>13400</v>
      </c>
      <c r="BH78" s="57">
        <f>'Employee &amp; Expense Input'!BI222</f>
        <v>13400</v>
      </c>
      <c r="BI78" s="57">
        <f>'Employee &amp; Expense Input'!BJ222</f>
        <v>13400</v>
      </c>
      <c r="BJ78" s="57">
        <f>'Employee &amp; Expense Input'!BK222</f>
        <v>13400</v>
      </c>
      <c r="BK78" s="57">
        <f>'Employee &amp; Expense Input'!BL222</f>
        <v>13400</v>
      </c>
      <c r="BL78" s="57">
        <f>'Employee &amp; Expense Input'!BM222</f>
        <v>13400</v>
      </c>
      <c r="BM78" s="57">
        <f>'Employee &amp; Expense Input'!BN222</f>
        <v>13400</v>
      </c>
      <c r="BN78" s="57">
        <f>'Employee &amp; Expense Input'!BO222</f>
        <v>13400</v>
      </c>
    </row>
    <row r="79" spans="1:66" s="59" customFormat="1" ht="12.75">
      <c r="A79" s="19"/>
      <c r="C79" s="19"/>
      <c r="D79" s="19"/>
      <c r="E79" s="15"/>
      <c r="F79" s="19"/>
      <c r="G79" s="78"/>
      <c r="H79" s="78"/>
      <c r="I79" s="78"/>
      <c r="J79" s="78"/>
      <c r="K79" s="78"/>
      <c r="L79" s="78"/>
      <c r="M79" s="166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</row>
    <row r="80" spans="2:66" s="19" customFormat="1" ht="12.75">
      <c r="B80" s="19" t="s">
        <v>52</v>
      </c>
      <c r="G80" s="44">
        <f aca="true" t="shared" si="13" ref="G80:AD80">SUM(G65:G79)</f>
        <v>132327.4</v>
      </c>
      <c r="H80" s="44">
        <f t="shared" si="13"/>
        <v>150693.56666666665</v>
      </c>
      <c r="I80" s="44">
        <f t="shared" si="13"/>
        <v>176641.53199999998</v>
      </c>
      <c r="J80" s="44">
        <f t="shared" si="13"/>
        <v>195838.13026133334</v>
      </c>
      <c r="K80" s="44">
        <f t="shared" si="13"/>
        <v>202641.695715712</v>
      </c>
      <c r="L80" s="44">
        <f t="shared" si="13"/>
        <v>203501.42929857486</v>
      </c>
      <c r="M80" s="161">
        <f t="shared" si="13"/>
        <v>211435.59861576915</v>
      </c>
      <c r="N80" s="44">
        <f t="shared" si="13"/>
        <v>211275.02961023222</v>
      </c>
      <c r="O80" s="44">
        <f t="shared" si="13"/>
        <v>206082.04822867314</v>
      </c>
      <c r="P80" s="44">
        <f t="shared" si="13"/>
        <v>216641.93042158784</v>
      </c>
      <c r="Q80" s="44">
        <f t="shared" si="13"/>
        <v>216479.45214327416</v>
      </c>
      <c r="R80" s="44">
        <f t="shared" si="13"/>
        <v>311102.31435184734</v>
      </c>
      <c r="S80" s="44">
        <f t="shared" si="13"/>
        <v>221271.90550925466</v>
      </c>
      <c r="T80" s="44">
        <f t="shared" si="13"/>
        <v>221490.2515812917</v>
      </c>
      <c r="U80" s="44">
        <f t="shared" si="13"/>
        <v>221713.5660376169</v>
      </c>
      <c r="V80" s="44">
        <f t="shared" si="13"/>
        <v>221941.99160176737</v>
      </c>
      <c r="W80" s="44">
        <f t="shared" si="13"/>
        <v>222175.67525367442</v>
      </c>
      <c r="X80" s="44">
        <f t="shared" si="13"/>
        <v>223223.1683572541</v>
      </c>
      <c r="Y80" s="44">
        <f t="shared" si="13"/>
        <v>223437.3958473747</v>
      </c>
      <c r="Z80" s="44">
        <f t="shared" si="13"/>
        <v>223655.67549662307</v>
      </c>
      <c r="AA80" s="44">
        <f t="shared" si="13"/>
        <v>223878.10339486488</v>
      </c>
      <c r="AB80" s="44">
        <f t="shared" si="13"/>
        <v>224104.7780133561</v>
      </c>
      <c r="AC80" s="44">
        <f t="shared" si="13"/>
        <v>224335.800264194</v>
      </c>
      <c r="AD80" s="44">
        <f t="shared" si="13"/>
        <v>320446.27356125484</v>
      </c>
      <c r="AE80" s="44">
        <f aca="true" t="shared" si="14" ref="AE80:BN80">SUM(AE65:AE79)</f>
        <v>232447.95332015413</v>
      </c>
      <c r="AF80" s="44">
        <f t="shared" si="14"/>
        <v>232692.6492722679</v>
      </c>
      <c r="AG80" s="44">
        <f t="shared" si="14"/>
        <v>232942.1221553546</v>
      </c>
      <c r="AH80" s="44">
        <f t="shared" si="14"/>
        <v>233196.48603081735</v>
      </c>
      <c r="AI80" s="44">
        <f t="shared" si="14"/>
        <v>233455.8577901468</v>
      </c>
      <c r="AJ80" s="44">
        <f t="shared" si="14"/>
        <v>234536.66122558742</v>
      </c>
      <c r="AK80" s="44">
        <f t="shared" si="14"/>
        <v>234765.484865468</v>
      </c>
      <c r="AL80" s="44">
        <f t="shared" si="14"/>
        <v>234997.84307908264</v>
      </c>
      <c r="AM80" s="44">
        <f t="shared" si="14"/>
        <v>235233.8023903098</v>
      </c>
      <c r="AN80" s="44">
        <f t="shared" si="14"/>
        <v>243348.43063683508</v>
      </c>
      <c r="AO80" s="44">
        <f t="shared" si="14"/>
        <v>241623.0469963608</v>
      </c>
      <c r="AP80" s="44">
        <f t="shared" si="14"/>
        <v>336760.8470133391</v>
      </c>
      <c r="AQ80" s="44">
        <f t="shared" si="14"/>
        <v>248145.20456842773</v>
      </c>
      <c r="AR80" s="44">
        <f t="shared" si="14"/>
        <v>248518.3391375524</v>
      </c>
      <c r="AS80" s="44">
        <f t="shared" si="14"/>
        <v>248899.04622340098</v>
      </c>
      <c r="AT80" s="44">
        <f t="shared" si="14"/>
        <v>249287.50842810926</v>
      </c>
      <c r="AU80" s="44">
        <f t="shared" si="14"/>
        <v>249683.91305183808</v>
      </c>
      <c r="AV80" s="44">
        <f t="shared" si="14"/>
        <v>250088.45221855878</v>
      </c>
      <c r="AW80" s="44">
        <f t="shared" si="14"/>
        <v>256332.84543258577</v>
      </c>
      <c r="AX80" s="44">
        <f t="shared" si="14"/>
        <v>254709.66925036913</v>
      </c>
      <c r="AY80" s="44">
        <f t="shared" si="14"/>
        <v>251119.37487290616</v>
      </c>
      <c r="AZ80" s="44">
        <f t="shared" si="14"/>
        <v>251474.22831416107</v>
      </c>
      <c r="BA80" s="44">
        <f t="shared" si="14"/>
        <v>251834.87295354204</v>
      </c>
      <c r="BB80" s="44">
        <f t="shared" si="14"/>
        <v>348076.42333961115</v>
      </c>
      <c r="BC80" s="44">
        <f t="shared" si="14"/>
        <v>259249.158749642</v>
      </c>
      <c r="BD80" s="44">
        <f t="shared" si="14"/>
        <v>259627.87422754147</v>
      </c>
      <c r="BE80" s="44">
        <f t="shared" si="14"/>
        <v>260012.85416895343</v>
      </c>
      <c r="BF80" s="44">
        <f t="shared" si="14"/>
        <v>266310.4733618598</v>
      </c>
      <c r="BG80" s="44">
        <f t="shared" si="14"/>
        <v>265231.79680149874</v>
      </c>
      <c r="BH80" s="44">
        <f t="shared" si="14"/>
        <v>264898.0485021194</v>
      </c>
      <c r="BI80" s="44">
        <f t="shared" si="14"/>
        <v>264416.2700298849</v>
      </c>
      <c r="BJ80" s="44">
        <f t="shared" si="14"/>
        <v>264764.41908594366</v>
      </c>
      <c r="BK80" s="44">
        <f t="shared" si="14"/>
        <v>265118.3302923855</v>
      </c>
      <c r="BL80" s="44">
        <f t="shared" si="14"/>
        <v>265478.13618774863</v>
      </c>
      <c r="BM80" s="44">
        <f t="shared" si="14"/>
        <v>265843.97271687817</v>
      </c>
      <c r="BN80" s="44">
        <f t="shared" si="14"/>
        <v>362090.9793227811</v>
      </c>
    </row>
    <row r="81" ht="12.75">
      <c r="L81" s="67"/>
    </row>
    <row r="82" spans="1:66" ht="12.75">
      <c r="A82" s="14" t="s">
        <v>269</v>
      </c>
      <c r="F82"/>
      <c r="G82" s="37">
        <f aca="true" t="shared" si="15" ref="G82:AL82">G47+G52+G62+G80</f>
        <v>138327.4</v>
      </c>
      <c r="H82" s="37">
        <f t="shared" si="15"/>
        <v>160693.56666666665</v>
      </c>
      <c r="I82" s="37">
        <f t="shared" si="15"/>
        <v>216912.36533333332</v>
      </c>
      <c r="J82" s="37">
        <f t="shared" si="15"/>
        <v>250233.96359466668</v>
      </c>
      <c r="K82" s="37">
        <f t="shared" si="15"/>
        <v>314600.02904904535</v>
      </c>
      <c r="L82" s="37">
        <f t="shared" si="15"/>
        <v>362168.09596524155</v>
      </c>
      <c r="M82" s="156">
        <f t="shared" si="15"/>
        <v>774352.2652824358</v>
      </c>
      <c r="N82" s="37">
        <f t="shared" si="15"/>
        <v>625777.1129435656</v>
      </c>
      <c r="O82" s="37">
        <f t="shared" si="15"/>
        <v>426915.3815620065</v>
      </c>
      <c r="P82" s="37">
        <f t="shared" si="15"/>
        <v>962475.2637549213</v>
      </c>
      <c r="Q82" s="37">
        <f t="shared" si="15"/>
        <v>813729.4521432741</v>
      </c>
      <c r="R82" s="37">
        <f t="shared" si="15"/>
        <v>931477.3143518474</v>
      </c>
      <c r="S82" s="37">
        <f t="shared" si="15"/>
        <v>647596.9055092547</v>
      </c>
      <c r="T82" s="37">
        <f t="shared" si="15"/>
        <v>657940.2515812917</v>
      </c>
      <c r="U82" s="37">
        <f t="shared" si="15"/>
        <v>668592.3160376169</v>
      </c>
      <c r="V82" s="37">
        <f t="shared" si="15"/>
        <v>679562.3541017675</v>
      </c>
      <c r="W82" s="37">
        <f t="shared" si="15"/>
        <v>690859.8986286744</v>
      </c>
      <c r="X82" s="37">
        <f t="shared" si="15"/>
        <v>705303.1684335042</v>
      </c>
      <c r="Y82" s="37">
        <f t="shared" si="15"/>
        <v>713298.7709255309</v>
      </c>
      <c r="Z82" s="37">
        <f t="shared" si="15"/>
        <v>723542.9599517332</v>
      </c>
      <c r="AA82" s="37">
        <f t="shared" si="15"/>
        <v>734041.9449613529</v>
      </c>
      <c r="AB82" s="37">
        <f t="shared" si="15"/>
        <v>744802.0906190062</v>
      </c>
      <c r="AC82" s="37">
        <f t="shared" si="15"/>
        <v>755829.9206849852</v>
      </c>
      <c r="AD82" s="37">
        <f t="shared" si="15"/>
        <v>976507.1219925657</v>
      </c>
      <c r="AE82" s="37">
        <f t="shared" si="15"/>
        <v>790349.3229622478</v>
      </c>
      <c r="AF82" s="37">
        <f t="shared" si="15"/>
        <v>802221.000030414</v>
      </c>
      <c r="AG82" s="37">
        <f t="shared" si="15"/>
        <v>814388.1285574542</v>
      </c>
      <c r="AH82" s="37">
        <f t="shared" si="15"/>
        <v>826858.0894679694</v>
      </c>
      <c r="AI82" s="37">
        <f t="shared" si="15"/>
        <v>839638.4481882277</v>
      </c>
      <c r="AJ82" s="37">
        <f t="shared" si="15"/>
        <v>855553.2632586202</v>
      </c>
      <c r="AK82" s="37">
        <f t="shared" si="15"/>
        <v>864305.9764391615</v>
      </c>
      <c r="AL82" s="37">
        <f t="shared" si="15"/>
        <v>875272.70198425</v>
      </c>
      <c r="AM82" s="37">
        <f aca="true" t="shared" si="16" ref="AM82:BN82">AM47+AM52+AM62+AM80</f>
        <v>886457.7159735805</v>
      </c>
      <c r="AN82" s="37">
        <f t="shared" si="16"/>
        <v>1411990.379991771</v>
      </c>
      <c r="AO82" s="37">
        <f t="shared" si="16"/>
        <v>1295093.8928383957</v>
      </c>
      <c r="AP82" s="37">
        <f t="shared" si="16"/>
        <v>1452069.667272215</v>
      </c>
      <c r="AQ82" s="37">
        <f t="shared" si="16"/>
        <v>1202701.379357481</v>
      </c>
      <c r="AR82" s="37">
        <f t="shared" si="16"/>
        <v>1222756.9050098867</v>
      </c>
      <c r="AS82" s="37">
        <f t="shared" si="16"/>
        <v>1243289.5885006823</v>
      </c>
      <c r="AT82" s="37">
        <f t="shared" si="16"/>
        <v>1264311.282263436</v>
      </c>
      <c r="AU82" s="37">
        <f t="shared" si="16"/>
        <v>1285834.1451701215</v>
      </c>
      <c r="AV82" s="37">
        <f t="shared" si="16"/>
        <v>1307870.6507420205</v>
      </c>
      <c r="AW82" s="37">
        <f t="shared" si="16"/>
        <v>1711148.7026250956</v>
      </c>
      <c r="AX82" s="37">
        <f t="shared" si="16"/>
        <v>1600769.300304478</v>
      </c>
      <c r="AY82" s="37">
        <f t="shared" si="16"/>
        <v>1361947.544779365</v>
      </c>
      <c r="AZ82" s="37">
        <f t="shared" si="16"/>
        <v>1380669.8752715904</v>
      </c>
      <c r="BA82" s="37">
        <f t="shared" si="16"/>
        <v>1399752.5101505</v>
      </c>
      <c r="BB82" s="37">
        <f t="shared" si="16"/>
        <v>1628577.8566883043</v>
      </c>
      <c r="BC82" s="37">
        <f t="shared" si="16"/>
        <v>1450068.6060805505</v>
      </c>
      <c r="BD82" s="37">
        <f t="shared" si="16"/>
        <v>1470277.2463874323</v>
      </c>
      <c r="BE82" s="37">
        <f t="shared" si="16"/>
        <v>1490876.8023886315</v>
      </c>
      <c r="BF82" s="37">
        <f t="shared" si="16"/>
        <v>1897469.0986995518</v>
      </c>
      <c r="BG82" s="37">
        <f t="shared" si="16"/>
        <v>1822476.448891738</v>
      </c>
      <c r="BH82" s="37">
        <f t="shared" si="16"/>
        <v>1796098.690773401</v>
      </c>
      <c r="BI82" s="37">
        <f t="shared" si="16"/>
        <v>1760038.3220363786</v>
      </c>
      <c r="BJ82" s="37">
        <f t="shared" si="16"/>
        <v>1778141.9363211584</v>
      </c>
      <c r="BK82" s="37">
        <f t="shared" si="16"/>
        <v>1796603.2345274435</v>
      </c>
      <c r="BL82" s="37">
        <f t="shared" si="16"/>
        <v>1815430.7955196532</v>
      </c>
      <c r="BM82" s="37">
        <f t="shared" si="16"/>
        <v>1834633.4202493257</v>
      </c>
      <c r="BN82" s="37">
        <f t="shared" si="16"/>
        <v>2063595.137750809</v>
      </c>
    </row>
    <row r="83" spans="1:66" ht="12.75">
      <c r="A83" s="14"/>
      <c r="F83"/>
      <c r="G83" s="37"/>
      <c r="H83" s="37"/>
      <c r="I83" s="37"/>
      <c r="J83" s="37"/>
      <c r="K83" s="37"/>
      <c r="L83" s="37"/>
      <c r="M83" s="156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</row>
    <row r="84" ht="12.75">
      <c r="F84"/>
    </row>
    <row r="85" spans="6:66" ht="15.75" hidden="1">
      <c r="F85"/>
      <c r="G85" s="226" t="s">
        <v>224</v>
      </c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 t="s">
        <v>224</v>
      </c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 t="s">
        <v>224</v>
      </c>
      <c r="AF85" s="226"/>
      <c r="AG85" s="226"/>
      <c r="AH85" s="226"/>
      <c r="AI85" s="226"/>
      <c r="AJ85" s="226"/>
      <c r="AK85" s="226"/>
      <c r="AL85" s="226"/>
      <c r="AM85" s="226"/>
      <c r="AN85" s="226"/>
      <c r="AO85" s="226"/>
      <c r="AP85" s="226"/>
      <c r="AQ85" s="226" t="s">
        <v>224</v>
      </c>
      <c r="AR85" s="226"/>
      <c r="AS85" s="226"/>
      <c r="AT85" s="226"/>
      <c r="AU85" s="226"/>
      <c r="AV85" s="226"/>
      <c r="AW85" s="226"/>
      <c r="AX85" s="226"/>
      <c r="AY85" s="226"/>
      <c r="AZ85" s="226"/>
      <c r="BA85" s="226"/>
      <c r="BB85" s="226"/>
      <c r="BC85" s="226" t="s">
        <v>224</v>
      </c>
      <c r="BD85" s="226"/>
      <c r="BE85" s="226"/>
      <c r="BF85" s="226"/>
      <c r="BG85" s="226"/>
      <c r="BH85" s="226"/>
      <c r="BI85" s="226"/>
      <c r="BJ85" s="226"/>
      <c r="BK85" s="226"/>
      <c r="BL85" s="226"/>
      <c r="BM85" s="226"/>
      <c r="BN85" s="226"/>
    </row>
    <row r="86" spans="1:66" ht="15.75" hidden="1">
      <c r="A86" s="100"/>
      <c r="B86" s="100"/>
      <c r="C86" s="100"/>
      <c r="D86" s="100"/>
      <c r="E86" s="100"/>
      <c r="F86" s="100"/>
      <c r="G86" s="227" t="s">
        <v>58</v>
      </c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 t="s">
        <v>58</v>
      </c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 t="s">
        <v>58</v>
      </c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 t="s">
        <v>58</v>
      </c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 t="s">
        <v>58</v>
      </c>
      <c r="BD86" s="227"/>
      <c r="BE86" s="227"/>
      <c r="BF86" s="227"/>
      <c r="BG86" s="227"/>
      <c r="BH86" s="227"/>
      <c r="BI86" s="227"/>
      <c r="BJ86" s="227"/>
      <c r="BK86" s="227"/>
      <c r="BL86" s="227"/>
      <c r="BM86" s="227"/>
      <c r="BN86" s="227"/>
    </row>
    <row r="87" spans="1:38" ht="15" hidden="1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167"/>
      <c r="N87" s="99"/>
      <c r="O87" s="99"/>
      <c r="P87" s="99"/>
      <c r="Q87" s="99"/>
      <c r="R87" s="99"/>
      <c r="AL87" s="37"/>
    </row>
    <row r="88" ht="12.75" hidden="1"/>
    <row r="89" spans="1:38" ht="14.25" hidden="1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68"/>
      <c r="N89" s="101"/>
      <c r="O89" s="101"/>
      <c r="P89" s="101"/>
      <c r="Q89" s="101"/>
      <c r="R89" s="101"/>
      <c r="AL89" s="37"/>
    </row>
    <row r="90" spans="1:66" s="46" customFormat="1" ht="12.75" hidden="1">
      <c r="A90" s="95" t="s">
        <v>25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120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</row>
    <row r="91" ht="12.75" hidden="1">
      <c r="F91"/>
    </row>
    <row r="92" ht="12.75" hidden="1">
      <c r="F92"/>
    </row>
    <row r="93" spans="3:66" ht="25.5" hidden="1">
      <c r="C93" s="113" t="s">
        <v>71</v>
      </c>
      <c r="F93"/>
      <c r="G93" s="103" t="s">
        <v>72</v>
      </c>
      <c r="H93" s="104" t="s">
        <v>73</v>
      </c>
      <c r="I93" s="103" t="s">
        <v>74</v>
      </c>
      <c r="J93" s="104" t="s">
        <v>75</v>
      </c>
      <c r="K93" s="103" t="s">
        <v>76</v>
      </c>
      <c r="L93" s="104" t="s">
        <v>77</v>
      </c>
      <c r="M93" s="162" t="s">
        <v>78</v>
      </c>
      <c r="N93" s="104" t="s">
        <v>79</v>
      </c>
      <c r="O93" s="103" t="s">
        <v>80</v>
      </c>
      <c r="P93" s="104" t="s">
        <v>81</v>
      </c>
      <c r="Q93" s="103" t="s">
        <v>82</v>
      </c>
      <c r="R93" s="104" t="s">
        <v>83</v>
      </c>
      <c r="S93" s="105" t="s">
        <v>84</v>
      </c>
      <c r="T93" s="105" t="s">
        <v>85</v>
      </c>
      <c r="U93" s="105" t="s">
        <v>86</v>
      </c>
      <c r="V93" s="105" t="s">
        <v>87</v>
      </c>
      <c r="W93" s="105" t="s">
        <v>88</v>
      </c>
      <c r="X93" s="105" t="s">
        <v>89</v>
      </c>
      <c r="Y93" s="105" t="s">
        <v>90</v>
      </c>
      <c r="Z93" s="105" t="s">
        <v>91</v>
      </c>
      <c r="AA93" s="105" t="s">
        <v>92</v>
      </c>
      <c r="AB93" s="105" t="s">
        <v>93</v>
      </c>
      <c r="AC93" s="105" t="s">
        <v>94</v>
      </c>
      <c r="AD93" s="105" t="s">
        <v>95</v>
      </c>
      <c r="AE93" s="106" t="s">
        <v>185</v>
      </c>
      <c r="AF93" s="106" t="s">
        <v>186</v>
      </c>
      <c r="AG93" s="106" t="s">
        <v>187</v>
      </c>
      <c r="AH93" s="106" t="s">
        <v>188</v>
      </c>
      <c r="AI93" s="106" t="s">
        <v>189</v>
      </c>
      <c r="AJ93" s="106" t="s">
        <v>190</v>
      </c>
      <c r="AK93" s="106" t="s">
        <v>191</v>
      </c>
      <c r="AL93" s="106" t="s">
        <v>192</v>
      </c>
      <c r="AM93" s="106" t="s">
        <v>193</v>
      </c>
      <c r="AN93" s="106" t="s">
        <v>194</v>
      </c>
      <c r="AO93" s="106" t="s">
        <v>195</v>
      </c>
      <c r="AP93" s="106" t="s">
        <v>196</v>
      </c>
      <c r="AQ93" s="106" t="s">
        <v>197</v>
      </c>
      <c r="AR93" s="106" t="s">
        <v>198</v>
      </c>
      <c r="AS93" s="106" t="s">
        <v>199</v>
      </c>
      <c r="AT93" s="106" t="s">
        <v>200</v>
      </c>
      <c r="AU93" s="106" t="s">
        <v>201</v>
      </c>
      <c r="AV93" s="106" t="s">
        <v>202</v>
      </c>
      <c r="AW93" s="106" t="s">
        <v>203</v>
      </c>
      <c r="AX93" s="106" t="s">
        <v>204</v>
      </c>
      <c r="AY93" s="106" t="s">
        <v>205</v>
      </c>
      <c r="AZ93" s="106" t="s">
        <v>206</v>
      </c>
      <c r="BA93" s="106" t="s">
        <v>207</v>
      </c>
      <c r="BB93" s="106" t="s">
        <v>208</v>
      </c>
      <c r="BC93" s="106" t="s">
        <v>209</v>
      </c>
      <c r="BD93" s="106" t="s">
        <v>210</v>
      </c>
      <c r="BE93" s="106" t="s">
        <v>211</v>
      </c>
      <c r="BF93" s="106" t="s">
        <v>212</v>
      </c>
      <c r="BG93" s="106" t="s">
        <v>213</v>
      </c>
      <c r="BH93" s="106" t="s">
        <v>214</v>
      </c>
      <c r="BI93" s="106" t="s">
        <v>215</v>
      </c>
      <c r="BJ93" s="106" t="s">
        <v>216</v>
      </c>
      <c r="BK93" s="106" t="s">
        <v>217</v>
      </c>
      <c r="BL93" s="106" t="s">
        <v>218</v>
      </c>
      <c r="BM93" s="106" t="s">
        <v>219</v>
      </c>
      <c r="BN93" s="106" t="s">
        <v>220</v>
      </c>
    </row>
    <row r="94" ht="12.75" hidden="1">
      <c r="F94"/>
    </row>
    <row r="95" spans="1:6" ht="12.75" hidden="1">
      <c r="A95" t="s">
        <v>23</v>
      </c>
      <c r="F95"/>
    </row>
    <row r="96" ht="12.75" hidden="1">
      <c r="F96"/>
    </row>
    <row r="97" spans="2:66" ht="12.75" hidden="1">
      <c r="B97" t="s">
        <v>54</v>
      </c>
      <c r="F97"/>
      <c r="G97" s="40" t="e">
        <f>#REF!</f>
        <v>#REF!</v>
      </c>
      <c r="H97" s="40" t="e">
        <f>#REF!</f>
        <v>#REF!</v>
      </c>
      <c r="I97" s="40" t="e">
        <f>#REF!</f>
        <v>#REF!</v>
      </c>
      <c r="J97" s="40" t="e">
        <f>#REF!</f>
        <v>#REF!</v>
      </c>
      <c r="K97" s="40" t="e">
        <f>#REF!</f>
        <v>#REF!</v>
      </c>
      <c r="L97" s="40" t="e">
        <f>#REF!</f>
        <v>#REF!</v>
      </c>
      <c r="M97" s="161" t="e">
        <f>#REF!</f>
        <v>#REF!</v>
      </c>
      <c r="N97" s="40" t="e">
        <f>#REF!</f>
        <v>#REF!</v>
      </c>
      <c r="O97" s="40" t="e">
        <f>#REF!</f>
        <v>#REF!</v>
      </c>
      <c r="P97" s="40" t="e">
        <f>#REF!</f>
        <v>#REF!</v>
      </c>
      <c r="Q97" s="40" t="e">
        <f>#REF!</f>
        <v>#REF!</v>
      </c>
      <c r="R97" s="40" t="e">
        <f>#REF!</f>
        <v>#REF!</v>
      </c>
      <c r="S97" s="40" t="e">
        <f>#REF!</f>
        <v>#REF!</v>
      </c>
      <c r="T97" s="40" t="e">
        <f>#REF!</f>
        <v>#REF!</v>
      </c>
      <c r="U97" s="40" t="e">
        <f>#REF!</f>
        <v>#REF!</v>
      </c>
      <c r="V97" s="40" t="e">
        <f>#REF!</f>
        <v>#REF!</v>
      </c>
      <c r="W97" s="40" t="e">
        <f>#REF!</f>
        <v>#REF!</v>
      </c>
      <c r="X97" s="40" t="e">
        <f>#REF!</f>
        <v>#REF!</v>
      </c>
      <c r="Y97" s="40" t="e">
        <f>#REF!</f>
        <v>#REF!</v>
      </c>
      <c r="Z97" s="40" t="e">
        <f>#REF!</f>
        <v>#REF!</v>
      </c>
      <c r="AA97" s="40" t="e">
        <f>#REF!</f>
        <v>#REF!</v>
      </c>
      <c r="AB97" s="40" t="e">
        <f>#REF!</f>
        <v>#REF!</v>
      </c>
      <c r="AC97" s="40" t="e">
        <f>#REF!</f>
        <v>#REF!</v>
      </c>
      <c r="AD97" s="40" t="e">
        <f>#REF!</f>
        <v>#REF!</v>
      </c>
      <c r="AE97" s="40" t="e">
        <f>#REF!</f>
        <v>#REF!</v>
      </c>
      <c r="AF97" s="40" t="e">
        <f>#REF!</f>
        <v>#REF!</v>
      </c>
      <c r="AG97" s="40" t="e">
        <f>#REF!</f>
        <v>#REF!</v>
      </c>
      <c r="AH97" s="40" t="e">
        <f>#REF!</f>
        <v>#REF!</v>
      </c>
      <c r="AI97" s="40" t="e">
        <f>#REF!</f>
        <v>#REF!</v>
      </c>
      <c r="AJ97" s="40" t="e">
        <f>#REF!</f>
        <v>#REF!</v>
      </c>
      <c r="AK97" s="40" t="e">
        <f>#REF!</f>
        <v>#REF!</v>
      </c>
      <c r="AL97" s="40" t="e">
        <f>#REF!</f>
        <v>#REF!</v>
      </c>
      <c r="AM97" s="40" t="e">
        <f>#REF!</f>
        <v>#REF!</v>
      </c>
      <c r="AN97" s="40" t="e">
        <f>#REF!</f>
        <v>#REF!</v>
      </c>
      <c r="AO97" s="40" t="e">
        <f>#REF!</f>
        <v>#REF!</v>
      </c>
      <c r="AP97" s="40" t="e">
        <f>#REF!</f>
        <v>#REF!</v>
      </c>
      <c r="AQ97" s="40" t="e">
        <f>#REF!</f>
        <v>#REF!</v>
      </c>
      <c r="AR97" s="40" t="e">
        <f>#REF!</f>
        <v>#REF!</v>
      </c>
      <c r="AS97" s="40" t="e">
        <f>#REF!</f>
        <v>#REF!</v>
      </c>
      <c r="AT97" s="40" t="e">
        <f>#REF!</f>
        <v>#REF!</v>
      </c>
      <c r="AU97" s="40" t="e">
        <f>#REF!</f>
        <v>#REF!</v>
      </c>
      <c r="AV97" s="40" t="e">
        <f>#REF!</f>
        <v>#REF!</v>
      </c>
      <c r="AW97" s="40" t="e">
        <f>#REF!</f>
        <v>#REF!</v>
      </c>
      <c r="AX97" s="40" t="e">
        <f>#REF!</f>
        <v>#REF!</v>
      </c>
      <c r="AY97" s="40" t="e">
        <f>#REF!</f>
        <v>#REF!</v>
      </c>
      <c r="AZ97" s="40" t="e">
        <f>#REF!</f>
        <v>#REF!</v>
      </c>
      <c r="BA97" s="40" t="e">
        <f>#REF!</f>
        <v>#REF!</v>
      </c>
      <c r="BB97" s="40" t="e">
        <f>#REF!</f>
        <v>#REF!</v>
      </c>
      <c r="BC97" s="40" t="e">
        <f>#REF!</f>
        <v>#REF!</v>
      </c>
      <c r="BD97" s="40" t="e">
        <f>#REF!</f>
        <v>#REF!</v>
      </c>
      <c r="BE97" s="40" t="e">
        <f>#REF!</f>
        <v>#REF!</v>
      </c>
      <c r="BF97" s="40" t="e">
        <f>#REF!</f>
        <v>#REF!</v>
      </c>
      <c r="BG97" s="40" t="e">
        <f>#REF!</f>
        <v>#REF!</v>
      </c>
      <c r="BH97" s="40" t="e">
        <f>#REF!</f>
        <v>#REF!</v>
      </c>
      <c r="BI97" s="40" t="e">
        <f>#REF!</f>
        <v>#REF!</v>
      </c>
      <c r="BJ97" s="40" t="e">
        <f>#REF!</f>
        <v>#REF!</v>
      </c>
      <c r="BK97" s="40" t="e">
        <f>#REF!</f>
        <v>#REF!</v>
      </c>
      <c r="BL97" s="40" t="e">
        <f>#REF!</f>
        <v>#REF!</v>
      </c>
      <c r="BM97" s="40" t="e">
        <f>#REF!</f>
        <v>#REF!</v>
      </c>
      <c r="BN97" s="40" t="e">
        <f>#REF!</f>
        <v>#REF!</v>
      </c>
    </row>
    <row r="98" spans="6:66" ht="12.75" hidden="1">
      <c r="F98"/>
      <c r="G98" s="40"/>
      <c r="H98" s="40"/>
      <c r="I98" s="40"/>
      <c r="J98" s="40"/>
      <c r="K98" s="40"/>
      <c r="L98" s="40"/>
      <c r="M98" s="161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</row>
    <row r="99" spans="1:66" ht="12.75" hidden="1">
      <c r="A99" t="s">
        <v>24</v>
      </c>
      <c r="F99"/>
      <c r="G99" s="40"/>
      <c r="H99" s="40"/>
      <c r="I99" s="40"/>
      <c r="J99" s="40"/>
      <c r="K99" s="40"/>
      <c r="L99" s="40"/>
      <c r="M99" s="161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</row>
    <row r="100" spans="2:66" ht="12.75" hidden="1">
      <c r="B100" t="s">
        <v>26</v>
      </c>
      <c r="F100"/>
      <c r="G100" s="40">
        <f>-'[10]Capital Input'!G17</f>
        <v>-185000</v>
      </c>
      <c r="H100" s="40">
        <f>-'[10]Capital Input'!H17</f>
        <v>-334000</v>
      </c>
      <c r="I100" s="40">
        <f>-'[10]Capital Input'!I17</f>
        <v>-74000</v>
      </c>
      <c r="J100" s="40">
        <f>-'[10]Capital Input'!J17</f>
        <v>-28000</v>
      </c>
      <c r="K100" s="40">
        <f>-'[10]Capital Input'!K17</f>
        <v>-28000</v>
      </c>
      <c r="L100" s="40">
        <f>-'[10]Capital Input'!L17</f>
        <v>0</v>
      </c>
      <c r="M100" s="161">
        <f>-'[10]Capital Input'!M17</f>
        <v>0</v>
      </c>
      <c r="N100" s="40">
        <f>-'[10]Capital Input'!N17</f>
        <v>0</v>
      </c>
      <c r="O100" s="40">
        <f>-'[10]Capital Input'!O17</f>
        <v>-21000</v>
      </c>
      <c r="P100" s="40">
        <f>-'[10]Capital Input'!P17</f>
        <v>0</v>
      </c>
      <c r="Q100" s="40">
        <f>-'[10]Capital Input'!Q17</f>
        <v>0</v>
      </c>
      <c r="R100" s="40">
        <f>-'[10]Capital Input'!R17</f>
        <v>0</v>
      </c>
      <c r="S100" s="40">
        <f>-'[10]Capital Input'!S17</f>
        <v>0</v>
      </c>
      <c r="T100" s="40">
        <f>-'[10]Capital Input'!T17</f>
        <v>0</v>
      </c>
      <c r="U100" s="40">
        <f>-'[10]Capital Input'!U17</f>
        <v>-3500</v>
      </c>
      <c r="V100" s="40">
        <f>-'[10]Capital Input'!V17</f>
        <v>-17000</v>
      </c>
      <c r="W100" s="40">
        <f>-'[10]Capital Input'!W17</f>
        <v>0</v>
      </c>
      <c r="X100" s="40">
        <f>-'[10]Capital Input'!X17</f>
        <v>-50000</v>
      </c>
      <c r="Y100" s="40">
        <f>-'[10]Capital Input'!Y17</f>
        <v>0</v>
      </c>
      <c r="Z100" s="40">
        <f>-'[10]Capital Input'!Z17</f>
        <v>0</v>
      </c>
      <c r="AA100" s="40">
        <f>-'[10]Capital Input'!AA17</f>
        <v>0</v>
      </c>
      <c r="AB100" s="40">
        <f>-'[10]Capital Input'!AB17</f>
        <v>0</v>
      </c>
      <c r="AC100" s="40">
        <f>-'[10]Capital Input'!AC17</f>
        <v>-300000</v>
      </c>
      <c r="AD100" s="40">
        <f>-'[10]Capital Input'!AD17</f>
        <v>0</v>
      </c>
      <c r="AE100" s="40">
        <f>-'[10]Capital Input'!AE17</f>
        <v>0</v>
      </c>
      <c r="AF100" s="40">
        <f>-'[10]Capital Input'!AF17</f>
        <v>0</v>
      </c>
      <c r="AG100" s="40">
        <f>-'[10]Capital Input'!AG17</f>
        <v>0</v>
      </c>
      <c r="AH100" s="40">
        <f>-'[10]Capital Input'!AH17</f>
        <v>0</v>
      </c>
      <c r="AI100" s="40">
        <f>-'[10]Capital Input'!AI17</f>
        <v>0</v>
      </c>
      <c r="AJ100" s="40">
        <f>-'[10]Capital Input'!AJ17</f>
        <v>0</v>
      </c>
      <c r="AK100" s="40">
        <f>-'[10]Capital Input'!AK17</f>
        <v>0</v>
      </c>
      <c r="AL100" s="40">
        <f>-'[10]Capital Input'!AL17</f>
        <v>0</v>
      </c>
      <c r="AM100" s="40">
        <f>-'[10]Capital Input'!AM17</f>
        <v>0</v>
      </c>
      <c r="AN100" s="40">
        <f>-'[10]Capital Input'!AN17</f>
        <v>0</v>
      </c>
      <c r="AO100" s="40">
        <f>-'[10]Capital Input'!AO17</f>
        <v>0</v>
      </c>
      <c r="AP100" s="40">
        <f>-'[10]Capital Input'!AP17</f>
        <v>0</v>
      </c>
      <c r="AQ100" s="40">
        <f>-'[10]Capital Input'!AQ17</f>
        <v>-100000</v>
      </c>
      <c r="AR100" s="40">
        <f>-'[10]Capital Input'!AR17</f>
        <v>0</v>
      </c>
      <c r="AS100" s="40">
        <f>-'[10]Capital Input'!AS17</f>
        <v>0</v>
      </c>
      <c r="AT100" s="40">
        <f>-'[10]Capital Input'!AT17</f>
        <v>0</v>
      </c>
      <c r="AU100" s="40">
        <f>-'[10]Capital Input'!AU17</f>
        <v>0</v>
      </c>
      <c r="AV100" s="40">
        <f>-'[10]Capital Input'!AV17</f>
        <v>0</v>
      </c>
      <c r="AW100" s="40">
        <f>-'[10]Capital Input'!AW17</f>
        <v>0</v>
      </c>
      <c r="AX100" s="40">
        <f>-'[10]Capital Input'!AX17</f>
        <v>0</v>
      </c>
      <c r="AY100" s="40">
        <f>-'[10]Capital Input'!AY17</f>
        <v>0</v>
      </c>
      <c r="AZ100" s="40">
        <f>-'[10]Capital Input'!AZ17</f>
        <v>0</v>
      </c>
      <c r="BA100" s="40">
        <f>-'[10]Capital Input'!BA17</f>
        <v>0</v>
      </c>
      <c r="BB100" s="40">
        <f>-'[10]Capital Input'!BB17</f>
        <v>0</v>
      </c>
      <c r="BC100" s="40">
        <f>-'[10]Capital Input'!BC17</f>
        <v>-100000</v>
      </c>
      <c r="BD100" s="40">
        <f>-'[10]Capital Input'!BD17</f>
        <v>0</v>
      </c>
      <c r="BE100" s="40">
        <f>-'[10]Capital Input'!BE17</f>
        <v>0</v>
      </c>
      <c r="BF100" s="40">
        <f>-'[10]Capital Input'!BF17</f>
        <v>0</v>
      </c>
      <c r="BG100" s="40">
        <f>-'[10]Capital Input'!BG17</f>
        <v>0</v>
      </c>
      <c r="BH100" s="40">
        <f>-'[10]Capital Input'!BH17</f>
        <v>0</v>
      </c>
      <c r="BI100" s="40">
        <f>-'[10]Capital Input'!BI17</f>
        <v>0</v>
      </c>
      <c r="BJ100" s="40">
        <f>-'[10]Capital Input'!BJ17</f>
        <v>0</v>
      </c>
      <c r="BK100" s="40">
        <f>-'[10]Capital Input'!BK17</f>
        <v>0</v>
      </c>
      <c r="BL100" s="40">
        <f>-'[10]Capital Input'!BL17</f>
        <v>0</v>
      </c>
      <c r="BM100" s="40">
        <f>-'[10]Capital Input'!BM17</f>
        <v>0</v>
      </c>
      <c r="BN100" s="40">
        <f>-'[10]Capital Input'!BN17</f>
        <v>0</v>
      </c>
    </row>
    <row r="101" spans="2:66" ht="12.75" hidden="1">
      <c r="B101" s="19" t="s">
        <v>53</v>
      </c>
      <c r="F101"/>
      <c r="G101" s="40">
        <f>-G36</f>
        <v>0</v>
      </c>
      <c r="H101" s="40">
        <f aca="true" t="shared" si="17" ref="H101:AD101">-H36</f>
        <v>0</v>
      </c>
      <c r="I101" s="40">
        <f t="shared" si="17"/>
        <v>0</v>
      </c>
      <c r="J101" s="40">
        <f t="shared" si="17"/>
        <v>0</v>
      </c>
      <c r="K101" s="40">
        <f>-K36</f>
        <v>0</v>
      </c>
      <c r="L101" s="40">
        <f>-L36</f>
        <v>0</v>
      </c>
      <c r="M101" s="161">
        <f t="shared" si="17"/>
        <v>-1440000</v>
      </c>
      <c r="N101" s="40">
        <f t="shared" si="17"/>
        <v>-960480</v>
      </c>
      <c r="O101" s="40">
        <f t="shared" si="17"/>
        <v>0</v>
      </c>
      <c r="P101" s="40">
        <f t="shared" si="17"/>
        <v>-1260000</v>
      </c>
      <c r="Q101" s="40">
        <f t="shared" si="17"/>
        <v>-945000</v>
      </c>
      <c r="R101" s="40">
        <f t="shared" si="17"/>
        <v>-787500</v>
      </c>
      <c r="S101" s="40">
        <f t="shared" si="17"/>
        <v>-630000</v>
      </c>
      <c r="T101" s="40">
        <f t="shared" si="17"/>
        <v>-648900</v>
      </c>
      <c r="U101" s="40">
        <f t="shared" si="17"/>
        <v>-668367</v>
      </c>
      <c r="V101" s="40">
        <f t="shared" si="17"/>
        <v>-688418.0100000001</v>
      </c>
      <c r="W101" s="40">
        <f t="shared" si="17"/>
        <v>-709070.5503000001</v>
      </c>
      <c r="X101" s="40">
        <f t="shared" si="17"/>
        <v>-730342.6668090002</v>
      </c>
      <c r="Y101" s="40">
        <f t="shared" si="17"/>
        <v>-748601.2334792252</v>
      </c>
      <c r="Z101" s="40">
        <f t="shared" si="17"/>
        <v>-767316.2643162056</v>
      </c>
      <c r="AA101" s="40">
        <f t="shared" si="17"/>
        <v>-786499.1709241108</v>
      </c>
      <c r="AB101" s="40">
        <f t="shared" si="17"/>
        <v>-806161.6501972135</v>
      </c>
      <c r="AC101" s="40">
        <f t="shared" si="17"/>
        <v>-826315.6914521437</v>
      </c>
      <c r="AD101" s="40">
        <f t="shared" si="17"/>
        <v>-846973.5837384473</v>
      </c>
      <c r="AE101" s="40">
        <f aca="true" t="shared" si="18" ref="AE101:BN101">-AE36</f>
        <v>-868147.9233319083</v>
      </c>
      <c r="AF101" s="40">
        <f t="shared" si="18"/>
        <v>-889851.6214152059</v>
      </c>
      <c r="AG101" s="40">
        <f t="shared" si="18"/>
        <v>-912097.9119505859</v>
      </c>
      <c r="AH101" s="40">
        <f t="shared" si="18"/>
        <v>-934900.3597493505</v>
      </c>
      <c r="AI101" s="40">
        <f t="shared" si="18"/>
        <v>-958272.8687430843</v>
      </c>
      <c r="AJ101" s="40">
        <f t="shared" si="18"/>
        <v>-982229.6904616612</v>
      </c>
      <c r="AK101" s="40">
        <f t="shared" si="18"/>
        <v>-1001874.2842708945</v>
      </c>
      <c r="AL101" s="40">
        <f t="shared" si="18"/>
        <v>-1021911.7699563124</v>
      </c>
      <c r="AM101" s="40">
        <f t="shared" si="18"/>
        <v>-1042350.0053554387</v>
      </c>
      <c r="AN101" s="40">
        <f t="shared" si="18"/>
        <v>-2008197.0054625475</v>
      </c>
      <c r="AO101" s="40">
        <f t="shared" si="18"/>
        <v>-1793210.9455717984</v>
      </c>
      <c r="AP101" s="40">
        <f t="shared" si="18"/>
        <v>-1696775.1644832345</v>
      </c>
      <c r="AQ101" s="40">
        <f t="shared" si="18"/>
        <v>-1600773.1677728994</v>
      </c>
      <c r="AR101" s="40">
        <f t="shared" si="18"/>
        <v>-1637513.6311283575</v>
      </c>
      <c r="AS101" s="40">
        <f t="shared" si="18"/>
        <v>-1675130.6537509246</v>
      </c>
      <c r="AT101" s="40">
        <f t="shared" si="18"/>
        <v>-1713646.0193259434</v>
      </c>
      <c r="AU101" s="40">
        <f t="shared" si="18"/>
        <v>-1753082.0747874621</v>
      </c>
      <c r="AV101" s="40">
        <f t="shared" si="18"/>
        <v>-1793461.7454104614</v>
      </c>
      <c r="AW101" s="40">
        <f t="shared" si="18"/>
        <v>-2534591.2415926857</v>
      </c>
      <c r="AX101" s="40">
        <f t="shared" si="18"/>
        <v>-2331579.61946767</v>
      </c>
      <c r="AY101" s="40">
        <f t="shared" si="18"/>
        <v>-1892480.8919920565</v>
      </c>
      <c r="AZ101" s="40">
        <f t="shared" si="18"/>
        <v>-1926766.8491538682</v>
      </c>
      <c r="BA101" s="40">
        <f t="shared" si="18"/>
        <v>-1961714.5642676551</v>
      </c>
      <c r="BB101" s="40">
        <f t="shared" si="18"/>
        <v>-1997337.6504175607</v>
      </c>
      <c r="BC101" s="40">
        <f t="shared" si="18"/>
        <v>-2033650.0170518626</v>
      </c>
      <c r="BD101" s="40">
        <f t="shared" si="18"/>
        <v>-2070665.8767326295</v>
      </c>
      <c r="BE101" s="40">
        <f t="shared" si="18"/>
        <v>-2108399.7520442326</v>
      </c>
      <c r="BF101" s="40">
        <f t="shared" si="18"/>
        <v>-2855616.4826645255</v>
      </c>
      <c r="BG101" s="40">
        <f t="shared" si="18"/>
        <v>-2717643.7326026135</v>
      </c>
      <c r="BH101" s="40">
        <f t="shared" si="18"/>
        <v>-2669028.2476072256</v>
      </c>
      <c r="BI101" s="40">
        <f t="shared" si="18"/>
        <v>-2602614.879112955</v>
      </c>
      <c r="BJ101" s="40">
        <f t="shared" si="18"/>
        <v>-2635758.4142065677</v>
      </c>
      <c r="BK101" s="40">
        <f t="shared" si="18"/>
        <v>-2669558.8699396085</v>
      </c>
      <c r="BL101" s="40">
        <f t="shared" si="18"/>
        <v>-2704032.012787055</v>
      </c>
      <c r="BM101" s="40">
        <f t="shared" si="18"/>
        <v>-2739194.017428069</v>
      </c>
      <c r="BN101" s="40">
        <f t="shared" si="18"/>
        <v>-2775061.477766486</v>
      </c>
    </row>
    <row r="102" spans="2:66" ht="12.75" hidden="1">
      <c r="B102" s="19" t="s">
        <v>124</v>
      </c>
      <c r="G102" s="77">
        <f>-G47</f>
        <v>-6000</v>
      </c>
      <c r="H102" s="77">
        <f aca="true" t="shared" si="19" ref="H102:BN102">-H47</f>
        <v>-10000</v>
      </c>
      <c r="I102" s="77">
        <f t="shared" si="19"/>
        <v>-16000</v>
      </c>
      <c r="J102" s="77">
        <f t="shared" si="19"/>
        <v>-12000</v>
      </c>
      <c r="K102" s="77">
        <f t="shared" si="19"/>
        <v>-8000</v>
      </c>
      <c r="L102" s="77">
        <f t="shared" si="19"/>
        <v>-2000</v>
      </c>
      <c r="M102" s="164">
        <f t="shared" si="19"/>
        <v>0</v>
      </c>
      <c r="N102" s="77">
        <f t="shared" si="19"/>
        <v>-6000</v>
      </c>
      <c r="O102" s="77">
        <f t="shared" si="19"/>
        <v>0</v>
      </c>
      <c r="P102" s="77">
        <f t="shared" si="19"/>
        <v>0</v>
      </c>
      <c r="Q102" s="77">
        <f t="shared" si="19"/>
        <v>-6000</v>
      </c>
      <c r="R102" s="77">
        <f t="shared" si="19"/>
        <v>0</v>
      </c>
      <c r="S102" s="77">
        <f t="shared" si="19"/>
        <v>0</v>
      </c>
      <c r="T102" s="77">
        <f t="shared" si="19"/>
        <v>0</v>
      </c>
      <c r="U102" s="77">
        <f t="shared" si="19"/>
        <v>0</v>
      </c>
      <c r="V102" s="77">
        <f t="shared" si="19"/>
        <v>0</v>
      </c>
      <c r="W102" s="77">
        <f t="shared" si="19"/>
        <v>0</v>
      </c>
      <c r="X102" s="77">
        <f t="shared" si="19"/>
        <v>-2000</v>
      </c>
      <c r="Y102" s="77">
        <f t="shared" si="19"/>
        <v>0</v>
      </c>
      <c r="Z102" s="77">
        <f t="shared" si="19"/>
        <v>0</v>
      </c>
      <c r="AA102" s="77">
        <f t="shared" si="19"/>
        <v>0</v>
      </c>
      <c r="AB102" s="77">
        <f t="shared" si="19"/>
        <v>0</v>
      </c>
      <c r="AC102" s="77">
        <f t="shared" si="19"/>
        <v>0</v>
      </c>
      <c r="AD102" s="77">
        <f t="shared" si="19"/>
        <v>0</v>
      </c>
      <c r="AE102" s="77">
        <f t="shared" si="19"/>
        <v>0</v>
      </c>
      <c r="AF102" s="77">
        <f t="shared" si="19"/>
        <v>0</v>
      </c>
      <c r="AG102" s="77">
        <f t="shared" si="19"/>
        <v>0</v>
      </c>
      <c r="AH102" s="77">
        <f t="shared" si="19"/>
        <v>0</v>
      </c>
      <c r="AI102" s="77">
        <f t="shared" si="19"/>
        <v>0</v>
      </c>
      <c r="AJ102" s="77">
        <f t="shared" si="19"/>
        <v>-2000</v>
      </c>
      <c r="AK102" s="77">
        <f t="shared" si="19"/>
        <v>0</v>
      </c>
      <c r="AL102" s="77">
        <f t="shared" si="19"/>
        <v>0</v>
      </c>
      <c r="AM102" s="77">
        <f t="shared" si="19"/>
        <v>0</v>
      </c>
      <c r="AN102" s="77">
        <f t="shared" si="19"/>
        <v>0</v>
      </c>
      <c r="AO102" s="77">
        <f t="shared" si="19"/>
        <v>0</v>
      </c>
      <c r="AP102" s="77">
        <f t="shared" si="19"/>
        <v>0</v>
      </c>
      <c r="AQ102" s="77">
        <f t="shared" si="19"/>
        <v>0</v>
      </c>
      <c r="AR102" s="77">
        <f t="shared" si="19"/>
        <v>0</v>
      </c>
      <c r="AS102" s="77">
        <f t="shared" si="19"/>
        <v>0</v>
      </c>
      <c r="AT102" s="77">
        <f t="shared" si="19"/>
        <v>0</v>
      </c>
      <c r="AU102" s="77">
        <f t="shared" si="19"/>
        <v>0</v>
      </c>
      <c r="AV102" s="77">
        <f t="shared" si="19"/>
        <v>0</v>
      </c>
      <c r="AW102" s="77">
        <f t="shared" si="19"/>
        <v>0</v>
      </c>
      <c r="AX102" s="77">
        <f t="shared" si="19"/>
        <v>0</v>
      </c>
      <c r="AY102" s="77">
        <f t="shared" si="19"/>
        <v>0</v>
      </c>
      <c r="AZ102" s="77">
        <f t="shared" si="19"/>
        <v>0</v>
      </c>
      <c r="BA102" s="77">
        <f t="shared" si="19"/>
        <v>0</v>
      </c>
      <c r="BB102" s="77">
        <f t="shared" si="19"/>
        <v>0</v>
      </c>
      <c r="BC102" s="77">
        <f t="shared" si="19"/>
        <v>0</v>
      </c>
      <c r="BD102" s="77">
        <f t="shared" si="19"/>
        <v>0</v>
      </c>
      <c r="BE102" s="77">
        <f t="shared" si="19"/>
        <v>0</v>
      </c>
      <c r="BF102" s="77">
        <f t="shared" si="19"/>
        <v>0</v>
      </c>
      <c r="BG102" s="77">
        <f t="shared" si="19"/>
        <v>0</v>
      </c>
      <c r="BH102" s="77">
        <f t="shared" si="19"/>
        <v>0</v>
      </c>
      <c r="BI102" s="77">
        <f t="shared" si="19"/>
        <v>0</v>
      </c>
      <c r="BJ102" s="77">
        <f t="shared" si="19"/>
        <v>0</v>
      </c>
      <c r="BK102" s="77">
        <f t="shared" si="19"/>
        <v>0</v>
      </c>
      <c r="BL102" s="77">
        <f t="shared" si="19"/>
        <v>0</v>
      </c>
      <c r="BM102" s="77">
        <f t="shared" si="19"/>
        <v>0</v>
      </c>
      <c r="BN102" s="77">
        <f t="shared" si="19"/>
        <v>0</v>
      </c>
    </row>
    <row r="103" spans="2:66" ht="12.75" hidden="1">
      <c r="B103" s="19" t="s">
        <v>123</v>
      </c>
      <c r="F103"/>
      <c r="G103" s="40">
        <f>-G52</f>
        <v>0</v>
      </c>
      <c r="H103" s="40">
        <f aca="true" t="shared" si="20" ref="H103:BN103">-H52</f>
        <v>0</v>
      </c>
      <c r="I103" s="40">
        <f t="shared" si="20"/>
        <v>-3645.833333333333</v>
      </c>
      <c r="J103" s="40">
        <f t="shared" si="20"/>
        <v>-21770.833333333336</v>
      </c>
      <c r="K103" s="40">
        <f t="shared" si="20"/>
        <v>-33333.33333333334</v>
      </c>
      <c r="L103" s="40">
        <f t="shared" si="20"/>
        <v>-36041.66666666667</v>
      </c>
      <c r="M103" s="161">
        <f t="shared" si="20"/>
        <v>-36041.66666666667</v>
      </c>
      <c r="N103" s="40">
        <f t="shared" si="20"/>
        <v>-42395.83333333334</v>
      </c>
      <c r="O103" s="40">
        <f t="shared" si="20"/>
        <v>-42395.83333333334</v>
      </c>
      <c r="P103" s="40">
        <f t="shared" si="20"/>
        <v>-42395.83333333334</v>
      </c>
      <c r="Q103" s="40">
        <f t="shared" si="20"/>
        <v>-48750</v>
      </c>
      <c r="R103" s="40">
        <f t="shared" si="20"/>
        <v>-112812.5</v>
      </c>
      <c r="S103" s="40">
        <f t="shared" si="20"/>
        <v>-50943.75</v>
      </c>
      <c r="T103" s="40">
        <f t="shared" si="20"/>
        <v>-50943.75</v>
      </c>
      <c r="U103" s="40">
        <f t="shared" si="20"/>
        <v>-50943.75</v>
      </c>
      <c r="V103" s="40">
        <f t="shared" si="20"/>
        <v>-50943.75</v>
      </c>
      <c r="W103" s="40">
        <f t="shared" si="20"/>
        <v>-50943.75</v>
      </c>
      <c r="X103" s="40">
        <f t="shared" si="20"/>
        <v>-50943.75</v>
      </c>
      <c r="Y103" s="40">
        <f t="shared" si="20"/>
        <v>-50943.75</v>
      </c>
      <c r="Z103" s="40">
        <f t="shared" si="20"/>
        <v>-50943.75</v>
      </c>
      <c r="AA103" s="40">
        <f t="shared" si="20"/>
        <v>-50943.75</v>
      </c>
      <c r="AB103" s="40">
        <f t="shared" si="20"/>
        <v>-50943.75</v>
      </c>
      <c r="AC103" s="40">
        <f t="shared" si="20"/>
        <v>-50943.75</v>
      </c>
      <c r="AD103" s="40">
        <f t="shared" si="20"/>
        <v>-115006.25000000001</v>
      </c>
      <c r="AE103" s="40">
        <f t="shared" si="20"/>
        <v>-53236.21874999997</v>
      </c>
      <c r="AF103" s="40">
        <f t="shared" si="20"/>
        <v>-53236.21874999997</v>
      </c>
      <c r="AG103" s="40">
        <f t="shared" si="20"/>
        <v>-53236.21874999997</v>
      </c>
      <c r="AH103" s="40">
        <f t="shared" si="20"/>
        <v>-53236.21874999997</v>
      </c>
      <c r="AI103" s="40">
        <f t="shared" si="20"/>
        <v>-53236.21874999997</v>
      </c>
      <c r="AJ103" s="40">
        <f t="shared" si="20"/>
        <v>-53236.21874999997</v>
      </c>
      <c r="AK103" s="40">
        <f t="shared" si="20"/>
        <v>-53236.21874999997</v>
      </c>
      <c r="AL103" s="40">
        <f t="shared" si="20"/>
        <v>-53236.21874999997</v>
      </c>
      <c r="AM103" s="40">
        <f t="shared" si="20"/>
        <v>-53236.21874999997</v>
      </c>
      <c r="AN103" s="40">
        <f t="shared" si="20"/>
        <v>-53236.21874999997</v>
      </c>
      <c r="AO103" s="40">
        <f t="shared" si="20"/>
        <v>-53236.21874999997</v>
      </c>
      <c r="AP103" s="40">
        <f t="shared" si="20"/>
        <v>-117298.71875000003</v>
      </c>
      <c r="AQ103" s="40">
        <f t="shared" si="20"/>
        <v>-55631.84859374999</v>
      </c>
      <c r="AR103" s="40">
        <f t="shared" si="20"/>
        <v>-55631.84859374999</v>
      </c>
      <c r="AS103" s="40">
        <f t="shared" si="20"/>
        <v>-55631.84859374999</v>
      </c>
      <c r="AT103" s="40">
        <f t="shared" si="20"/>
        <v>-55631.84859374999</v>
      </c>
      <c r="AU103" s="40">
        <f t="shared" si="20"/>
        <v>-55631.84859374999</v>
      </c>
      <c r="AV103" s="40">
        <f t="shared" si="20"/>
        <v>-55631.84859374999</v>
      </c>
      <c r="AW103" s="40">
        <f t="shared" si="20"/>
        <v>-55631.84859374999</v>
      </c>
      <c r="AX103" s="40">
        <f t="shared" si="20"/>
        <v>-55631.84859374999</v>
      </c>
      <c r="AY103" s="40">
        <f t="shared" si="20"/>
        <v>-55631.84859374999</v>
      </c>
      <c r="AZ103" s="40">
        <f t="shared" si="20"/>
        <v>-55631.84859374999</v>
      </c>
      <c r="BA103" s="40">
        <f t="shared" si="20"/>
        <v>-55631.84859374999</v>
      </c>
      <c r="BB103" s="40">
        <f t="shared" si="20"/>
        <v>-119694.34859374998</v>
      </c>
      <c r="BC103" s="40">
        <f t="shared" si="20"/>
        <v>-58135.281780468715</v>
      </c>
      <c r="BD103" s="40">
        <f t="shared" si="20"/>
        <v>-58135.281780468715</v>
      </c>
      <c r="BE103" s="40">
        <f t="shared" si="20"/>
        <v>-58135.281780468715</v>
      </c>
      <c r="BF103" s="40">
        <f t="shared" si="20"/>
        <v>-58135.281780468715</v>
      </c>
      <c r="BG103" s="40">
        <f t="shared" si="20"/>
        <v>-58135.281780468715</v>
      </c>
      <c r="BH103" s="40">
        <f t="shared" si="20"/>
        <v>-58135.281780468715</v>
      </c>
      <c r="BI103" s="40">
        <f t="shared" si="20"/>
        <v>-58135.281780468715</v>
      </c>
      <c r="BJ103" s="40">
        <f t="shared" si="20"/>
        <v>-58135.281780468715</v>
      </c>
      <c r="BK103" s="40">
        <f t="shared" si="20"/>
        <v>-58135.281780468715</v>
      </c>
      <c r="BL103" s="40">
        <f t="shared" si="20"/>
        <v>-58135.281780468715</v>
      </c>
      <c r="BM103" s="40">
        <f t="shared" si="20"/>
        <v>-58135.281780468715</v>
      </c>
      <c r="BN103" s="40">
        <f t="shared" si="20"/>
        <v>-122197.78178046877</v>
      </c>
    </row>
    <row r="104" spans="2:66" ht="12.75" hidden="1">
      <c r="B104" t="s">
        <v>27</v>
      </c>
      <c r="F104"/>
      <c r="G104" s="40">
        <f>-G62</f>
        <v>0</v>
      </c>
      <c r="H104" s="40">
        <f aca="true" t="shared" si="21" ref="H104:AD104">-H62</f>
        <v>0</v>
      </c>
      <c r="I104" s="40">
        <f t="shared" si="21"/>
        <v>-20625</v>
      </c>
      <c r="J104" s="40">
        <f t="shared" si="21"/>
        <v>-20625</v>
      </c>
      <c r="K104" s="40">
        <f>-K62</f>
        <v>-70625</v>
      </c>
      <c r="L104" s="40">
        <f t="shared" si="21"/>
        <v>-120625</v>
      </c>
      <c r="M104" s="161">
        <f t="shared" si="21"/>
        <v>-526875</v>
      </c>
      <c r="N104" s="40">
        <f t="shared" si="21"/>
        <v>-366106.25</v>
      </c>
      <c r="O104" s="40">
        <f t="shared" si="21"/>
        <v>-178437.5</v>
      </c>
      <c r="P104" s="40">
        <f t="shared" si="21"/>
        <v>-703437.5</v>
      </c>
      <c r="Q104" s="40">
        <f t="shared" si="21"/>
        <v>-542500</v>
      </c>
      <c r="R104" s="40">
        <f t="shared" si="21"/>
        <v>-507562.5</v>
      </c>
      <c r="S104" s="40">
        <f t="shared" si="21"/>
        <v>-375381.25</v>
      </c>
      <c r="T104" s="40">
        <f t="shared" si="21"/>
        <v>-385506.25</v>
      </c>
      <c r="U104" s="40">
        <f t="shared" si="21"/>
        <v>-395935</v>
      </c>
      <c r="V104" s="40">
        <f t="shared" si="21"/>
        <v>-406676.6125000001</v>
      </c>
      <c r="W104" s="40">
        <f t="shared" si="21"/>
        <v>-417740.47337500006</v>
      </c>
      <c r="X104" s="40">
        <f t="shared" si="21"/>
        <v>-429136.25007625006</v>
      </c>
      <c r="Y104" s="40">
        <f t="shared" si="21"/>
        <v>-438917.62507815624</v>
      </c>
      <c r="Z104" s="40">
        <f t="shared" si="21"/>
        <v>-448943.53445511014</v>
      </c>
      <c r="AA104" s="40">
        <f t="shared" si="21"/>
        <v>-459220.091566488</v>
      </c>
      <c r="AB104" s="40">
        <f t="shared" si="21"/>
        <v>-469753.56260565016</v>
      </c>
      <c r="AC104" s="40">
        <f t="shared" si="21"/>
        <v>-480550.3704207912</v>
      </c>
      <c r="AD104" s="40">
        <f t="shared" si="21"/>
        <v>-541054.5984313108</v>
      </c>
      <c r="AE104" s="40">
        <f aca="true" t="shared" si="22" ref="AE104:BN104">-AE62</f>
        <v>-504665.15089209366</v>
      </c>
      <c r="AF104" s="40">
        <f t="shared" si="22"/>
        <v>-516292.1320081461</v>
      </c>
      <c r="AG104" s="40">
        <f t="shared" si="22"/>
        <v>-528209.7876520996</v>
      </c>
      <c r="AH104" s="40">
        <f t="shared" si="22"/>
        <v>-540425.384687152</v>
      </c>
      <c r="AI104" s="40">
        <f t="shared" si="22"/>
        <v>-552946.3716480809</v>
      </c>
      <c r="AJ104" s="40">
        <f t="shared" si="22"/>
        <v>-565780.3832830328</v>
      </c>
      <c r="AK104" s="40">
        <f t="shared" si="22"/>
        <v>-576304.2728236935</v>
      </c>
      <c r="AL104" s="40">
        <f t="shared" si="22"/>
        <v>-587038.6401551673</v>
      </c>
      <c r="AM104" s="40">
        <f t="shared" si="22"/>
        <v>-597987.6948332707</v>
      </c>
      <c r="AN104" s="40">
        <f t="shared" si="22"/>
        <v>-1115405.730604936</v>
      </c>
      <c r="AO104" s="40">
        <f t="shared" si="22"/>
        <v>-1000234.6270920348</v>
      </c>
      <c r="AP104" s="40">
        <f t="shared" si="22"/>
        <v>-998010.1015088757</v>
      </c>
      <c r="AQ104" s="40">
        <f t="shared" si="22"/>
        <v>-898924.3261953032</v>
      </c>
      <c r="AR104" s="40">
        <f t="shared" si="22"/>
        <v>-918606.7172785844</v>
      </c>
      <c r="AS104" s="40">
        <f t="shared" si="22"/>
        <v>-938758.6936835311</v>
      </c>
      <c r="AT104" s="40">
        <f t="shared" si="22"/>
        <v>-959391.9252415766</v>
      </c>
      <c r="AU104" s="40">
        <f t="shared" si="22"/>
        <v>-980518.3835245332</v>
      </c>
      <c r="AV104" s="40">
        <f t="shared" si="22"/>
        <v>-1002150.3499297115</v>
      </c>
      <c r="AW104" s="40">
        <f t="shared" si="22"/>
        <v>-1399184.0085987598</v>
      </c>
      <c r="AX104" s="40">
        <f t="shared" si="22"/>
        <v>-1290427.782460359</v>
      </c>
      <c r="AY104" s="40">
        <f t="shared" si="22"/>
        <v>-1055196.3213127088</v>
      </c>
      <c r="AZ104" s="40">
        <f t="shared" si="22"/>
        <v>-1073563.7983636793</v>
      </c>
      <c r="BA104" s="40">
        <f t="shared" si="22"/>
        <v>-1092285.788603208</v>
      </c>
      <c r="BB104" s="40">
        <f t="shared" si="22"/>
        <v>-1160807.0847549431</v>
      </c>
      <c r="BC104" s="40">
        <f t="shared" si="22"/>
        <v>-1132684.1655504396</v>
      </c>
      <c r="BD104" s="40">
        <f t="shared" si="22"/>
        <v>-1152514.090379422</v>
      </c>
      <c r="BE104" s="40">
        <f t="shared" si="22"/>
        <v>-1172728.6664392094</v>
      </c>
      <c r="BF104" s="40">
        <f t="shared" si="22"/>
        <v>-1573023.3435572232</v>
      </c>
      <c r="BG104" s="40">
        <f t="shared" si="22"/>
        <v>-1499109.3703097706</v>
      </c>
      <c r="BH104" s="40">
        <f t="shared" si="22"/>
        <v>-1473065.3604908127</v>
      </c>
      <c r="BI104" s="40">
        <f t="shared" si="22"/>
        <v>-1437486.770226025</v>
      </c>
      <c r="BJ104" s="40">
        <f t="shared" si="22"/>
        <v>-1455242.235454746</v>
      </c>
      <c r="BK104" s="40">
        <f t="shared" si="22"/>
        <v>-1473349.6224545892</v>
      </c>
      <c r="BL104" s="40">
        <f t="shared" si="22"/>
        <v>-1491817.377551436</v>
      </c>
      <c r="BM104" s="40">
        <f t="shared" si="22"/>
        <v>-1510654.1657519788</v>
      </c>
      <c r="BN104" s="40">
        <f t="shared" si="22"/>
        <v>-1579306.3766475592</v>
      </c>
    </row>
    <row r="105" spans="2:66" ht="12.75" hidden="1">
      <c r="B105" t="s">
        <v>17</v>
      </c>
      <c r="F105"/>
      <c r="G105" s="40">
        <f>-G80</f>
        <v>-132327.4</v>
      </c>
      <c r="H105" s="40">
        <f aca="true" t="shared" si="23" ref="H105:AD105">-H80</f>
        <v>-150693.56666666665</v>
      </c>
      <c r="I105" s="40">
        <f t="shared" si="23"/>
        <v>-176641.53199999998</v>
      </c>
      <c r="J105" s="40">
        <f t="shared" si="23"/>
        <v>-195838.13026133334</v>
      </c>
      <c r="K105" s="40">
        <f>-K80</f>
        <v>-202641.695715712</v>
      </c>
      <c r="L105" s="40">
        <f t="shared" si="23"/>
        <v>-203501.42929857486</v>
      </c>
      <c r="M105" s="161">
        <f t="shared" si="23"/>
        <v>-211435.59861576915</v>
      </c>
      <c r="N105" s="40">
        <f t="shared" si="23"/>
        <v>-211275.02961023222</v>
      </c>
      <c r="O105" s="40">
        <f t="shared" si="23"/>
        <v>-206082.04822867314</v>
      </c>
      <c r="P105" s="40">
        <f t="shared" si="23"/>
        <v>-216641.93042158784</v>
      </c>
      <c r="Q105" s="40">
        <f t="shared" si="23"/>
        <v>-216479.45214327416</v>
      </c>
      <c r="R105" s="40">
        <f t="shared" si="23"/>
        <v>-311102.31435184734</v>
      </c>
      <c r="S105" s="40">
        <f t="shared" si="23"/>
        <v>-221271.90550925466</v>
      </c>
      <c r="T105" s="40">
        <f t="shared" si="23"/>
        <v>-221490.2515812917</v>
      </c>
      <c r="U105" s="40">
        <f t="shared" si="23"/>
        <v>-221713.5660376169</v>
      </c>
      <c r="V105" s="40">
        <f t="shared" si="23"/>
        <v>-221941.99160176737</v>
      </c>
      <c r="W105" s="40">
        <f t="shared" si="23"/>
        <v>-222175.67525367442</v>
      </c>
      <c r="X105" s="40">
        <f t="shared" si="23"/>
        <v>-223223.1683572541</v>
      </c>
      <c r="Y105" s="40">
        <f t="shared" si="23"/>
        <v>-223437.3958473747</v>
      </c>
      <c r="Z105" s="40">
        <f t="shared" si="23"/>
        <v>-223655.67549662307</v>
      </c>
      <c r="AA105" s="40">
        <f t="shared" si="23"/>
        <v>-223878.10339486488</v>
      </c>
      <c r="AB105" s="40">
        <f t="shared" si="23"/>
        <v>-224104.7780133561</v>
      </c>
      <c r="AC105" s="40">
        <f t="shared" si="23"/>
        <v>-224335.800264194</v>
      </c>
      <c r="AD105" s="40">
        <f t="shared" si="23"/>
        <v>-320446.27356125484</v>
      </c>
      <c r="AE105" s="40">
        <f aca="true" t="shared" si="24" ref="AE105:BN105">-AE80</f>
        <v>-232447.95332015413</v>
      </c>
      <c r="AF105" s="40">
        <f t="shared" si="24"/>
        <v>-232692.6492722679</v>
      </c>
      <c r="AG105" s="40">
        <f t="shared" si="24"/>
        <v>-232942.1221553546</v>
      </c>
      <c r="AH105" s="40">
        <f t="shared" si="24"/>
        <v>-233196.48603081735</v>
      </c>
      <c r="AI105" s="40">
        <f t="shared" si="24"/>
        <v>-233455.8577901468</v>
      </c>
      <c r="AJ105" s="40">
        <f t="shared" si="24"/>
        <v>-234536.66122558742</v>
      </c>
      <c r="AK105" s="40">
        <f t="shared" si="24"/>
        <v>-234765.484865468</v>
      </c>
      <c r="AL105" s="40">
        <f t="shared" si="24"/>
        <v>-234997.84307908264</v>
      </c>
      <c r="AM105" s="40">
        <f t="shared" si="24"/>
        <v>-235233.8023903098</v>
      </c>
      <c r="AN105" s="40">
        <f t="shared" si="24"/>
        <v>-243348.43063683508</v>
      </c>
      <c r="AO105" s="40">
        <f t="shared" si="24"/>
        <v>-241623.0469963608</v>
      </c>
      <c r="AP105" s="40">
        <f t="shared" si="24"/>
        <v>-336760.8470133391</v>
      </c>
      <c r="AQ105" s="40">
        <f t="shared" si="24"/>
        <v>-248145.20456842773</v>
      </c>
      <c r="AR105" s="40">
        <f t="shared" si="24"/>
        <v>-248518.3391375524</v>
      </c>
      <c r="AS105" s="40">
        <f t="shared" si="24"/>
        <v>-248899.04622340098</v>
      </c>
      <c r="AT105" s="40">
        <f t="shared" si="24"/>
        <v>-249287.50842810926</v>
      </c>
      <c r="AU105" s="40">
        <f t="shared" si="24"/>
        <v>-249683.91305183808</v>
      </c>
      <c r="AV105" s="40">
        <f t="shared" si="24"/>
        <v>-250088.45221855878</v>
      </c>
      <c r="AW105" s="40">
        <f t="shared" si="24"/>
        <v>-256332.84543258577</v>
      </c>
      <c r="AX105" s="40">
        <f t="shared" si="24"/>
        <v>-254709.66925036913</v>
      </c>
      <c r="AY105" s="40">
        <f t="shared" si="24"/>
        <v>-251119.37487290616</v>
      </c>
      <c r="AZ105" s="40">
        <f t="shared" si="24"/>
        <v>-251474.22831416107</v>
      </c>
      <c r="BA105" s="40">
        <f t="shared" si="24"/>
        <v>-251834.87295354204</v>
      </c>
      <c r="BB105" s="40">
        <f t="shared" si="24"/>
        <v>-348076.42333961115</v>
      </c>
      <c r="BC105" s="40">
        <f t="shared" si="24"/>
        <v>-259249.158749642</v>
      </c>
      <c r="BD105" s="40">
        <f t="shared" si="24"/>
        <v>-259627.87422754147</v>
      </c>
      <c r="BE105" s="40">
        <f t="shared" si="24"/>
        <v>-260012.85416895343</v>
      </c>
      <c r="BF105" s="40">
        <f t="shared" si="24"/>
        <v>-266310.4733618598</v>
      </c>
      <c r="BG105" s="40">
        <f t="shared" si="24"/>
        <v>-265231.79680149874</v>
      </c>
      <c r="BH105" s="40">
        <f t="shared" si="24"/>
        <v>-264898.0485021194</v>
      </c>
      <c r="BI105" s="40">
        <f t="shared" si="24"/>
        <v>-264416.2700298849</v>
      </c>
      <c r="BJ105" s="40">
        <f t="shared" si="24"/>
        <v>-264764.41908594366</v>
      </c>
      <c r="BK105" s="40">
        <f t="shared" si="24"/>
        <v>-265118.3302923855</v>
      </c>
      <c r="BL105" s="40">
        <f t="shared" si="24"/>
        <v>-265478.13618774863</v>
      </c>
      <c r="BM105" s="40">
        <f t="shared" si="24"/>
        <v>-265843.97271687817</v>
      </c>
      <c r="BN105" s="40">
        <f t="shared" si="24"/>
        <v>-362090.9793227811</v>
      </c>
    </row>
    <row r="106" spans="2:66" ht="12.75" hidden="1">
      <c r="B106" t="s">
        <v>16</v>
      </c>
      <c r="F106"/>
      <c r="G106" s="43" t="e">
        <f>-#REF!</f>
        <v>#REF!</v>
      </c>
      <c r="H106" s="43" t="e">
        <f>-#REF!</f>
        <v>#REF!</v>
      </c>
      <c r="I106" s="43" t="e">
        <f>-#REF!</f>
        <v>#REF!</v>
      </c>
      <c r="J106" s="43" t="e">
        <f>-#REF!</f>
        <v>#REF!</v>
      </c>
      <c r="K106" s="43" t="e">
        <f>-#REF!</f>
        <v>#REF!</v>
      </c>
      <c r="L106" s="43" t="e">
        <f>-#REF!</f>
        <v>#REF!</v>
      </c>
      <c r="M106" s="166" t="e">
        <f>-#REF!</f>
        <v>#REF!</v>
      </c>
      <c r="N106" s="43" t="e">
        <f>-#REF!</f>
        <v>#REF!</v>
      </c>
      <c r="O106" s="43" t="e">
        <f>-#REF!</f>
        <v>#REF!</v>
      </c>
      <c r="P106" s="43" t="e">
        <f>-#REF!</f>
        <v>#REF!</v>
      </c>
      <c r="Q106" s="43" t="e">
        <f>-#REF!</f>
        <v>#REF!</v>
      </c>
      <c r="R106" s="43" t="e">
        <f>-#REF!</f>
        <v>#REF!</v>
      </c>
      <c r="S106" s="43" t="e">
        <f>-#REF!</f>
        <v>#REF!</v>
      </c>
      <c r="T106" s="43" t="e">
        <f>-#REF!</f>
        <v>#REF!</v>
      </c>
      <c r="U106" s="43" t="e">
        <f>-#REF!</f>
        <v>#REF!</v>
      </c>
      <c r="V106" s="43" t="e">
        <f>-#REF!</f>
        <v>#REF!</v>
      </c>
      <c r="W106" s="43" t="e">
        <f>-#REF!</f>
        <v>#REF!</v>
      </c>
      <c r="X106" s="43" t="e">
        <f>-#REF!</f>
        <v>#REF!</v>
      </c>
      <c r="Y106" s="43" t="e">
        <f>-#REF!</f>
        <v>#REF!</v>
      </c>
      <c r="Z106" s="43" t="e">
        <f>-#REF!</f>
        <v>#REF!</v>
      </c>
      <c r="AA106" s="43" t="e">
        <f>-#REF!</f>
        <v>#REF!</v>
      </c>
      <c r="AB106" s="43" t="e">
        <f>-#REF!</f>
        <v>#REF!</v>
      </c>
      <c r="AC106" s="43" t="e">
        <f>-#REF!</f>
        <v>#REF!</v>
      </c>
      <c r="AD106" s="43" t="e">
        <f>-#REF!</f>
        <v>#REF!</v>
      </c>
      <c r="AE106" s="43" t="e">
        <f>-#REF!</f>
        <v>#REF!</v>
      </c>
      <c r="AF106" s="43" t="e">
        <f>-#REF!</f>
        <v>#REF!</v>
      </c>
      <c r="AG106" s="43" t="e">
        <f>-#REF!</f>
        <v>#REF!</v>
      </c>
      <c r="AH106" s="43" t="e">
        <f>-#REF!</f>
        <v>#REF!</v>
      </c>
      <c r="AI106" s="43" t="e">
        <f>-#REF!</f>
        <v>#REF!</v>
      </c>
      <c r="AJ106" s="43" t="e">
        <f>-#REF!</f>
        <v>#REF!</v>
      </c>
      <c r="AK106" s="43" t="e">
        <f>-#REF!</f>
        <v>#REF!</v>
      </c>
      <c r="AL106" s="43" t="e">
        <f>-#REF!</f>
        <v>#REF!</v>
      </c>
      <c r="AM106" s="43" t="e">
        <f>-#REF!</f>
        <v>#REF!</v>
      </c>
      <c r="AN106" s="43" t="e">
        <f>-#REF!</f>
        <v>#REF!</v>
      </c>
      <c r="AO106" s="43" t="e">
        <f>-#REF!</f>
        <v>#REF!</v>
      </c>
      <c r="AP106" s="43" t="e">
        <f>-#REF!</f>
        <v>#REF!</v>
      </c>
      <c r="AQ106" s="43" t="e">
        <f>-#REF!</f>
        <v>#REF!</v>
      </c>
      <c r="AR106" s="43" t="e">
        <f>-#REF!</f>
        <v>#REF!</v>
      </c>
      <c r="AS106" s="43" t="e">
        <f>-#REF!</f>
        <v>#REF!</v>
      </c>
      <c r="AT106" s="43" t="e">
        <f>-#REF!</f>
        <v>#REF!</v>
      </c>
      <c r="AU106" s="43" t="e">
        <f>-#REF!</f>
        <v>#REF!</v>
      </c>
      <c r="AV106" s="43" t="e">
        <f>-#REF!</f>
        <v>#REF!</v>
      </c>
      <c r="AW106" s="43" t="e">
        <f>-#REF!</f>
        <v>#REF!</v>
      </c>
      <c r="AX106" s="43" t="e">
        <f>-#REF!</f>
        <v>#REF!</v>
      </c>
      <c r="AY106" s="43" t="e">
        <f>-#REF!</f>
        <v>#REF!</v>
      </c>
      <c r="AZ106" s="43" t="e">
        <f>-#REF!</f>
        <v>#REF!</v>
      </c>
      <c r="BA106" s="43" t="e">
        <f>-#REF!</f>
        <v>#REF!</v>
      </c>
      <c r="BB106" s="43" t="e">
        <f>-#REF!</f>
        <v>#REF!</v>
      </c>
      <c r="BC106" s="43" t="e">
        <f>-#REF!</f>
        <v>#REF!</v>
      </c>
      <c r="BD106" s="43" t="e">
        <f>-#REF!</f>
        <v>#REF!</v>
      </c>
      <c r="BE106" s="43" t="e">
        <f>-#REF!</f>
        <v>#REF!</v>
      </c>
      <c r="BF106" s="43" t="e">
        <f>-#REF!</f>
        <v>#REF!</v>
      </c>
      <c r="BG106" s="43" t="e">
        <f>-#REF!</f>
        <v>#REF!</v>
      </c>
      <c r="BH106" s="43" t="e">
        <f>-#REF!</f>
        <v>#REF!</v>
      </c>
      <c r="BI106" s="43" t="e">
        <f>-#REF!</f>
        <v>#REF!</v>
      </c>
      <c r="BJ106" s="43" t="e">
        <f>-#REF!</f>
        <v>#REF!</v>
      </c>
      <c r="BK106" s="43" t="e">
        <f>-#REF!</f>
        <v>#REF!</v>
      </c>
      <c r="BL106" s="43" t="e">
        <f>-#REF!</f>
        <v>#REF!</v>
      </c>
      <c r="BM106" s="43" t="e">
        <f>-#REF!</f>
        <v>#REF!</v>
      </c>
      <c r="BN106" s="43" t="e">
        <f>-#REF!</f>
        <v>#REF!</v>
      </c>
    </row>
    <row r="107" spans="2:66" ht="12.75" hidden="1">
      <c r="B107" t="s">
        <v>28</v>
      </c>
      <c r="F107"/>
      <c r="G107" s="40" t="e">
        <f>SUM(G100:G106)</f>
        <v>#REF!</v>
      </c>
      <c r="H107" s="40" t="e">
        <f aca="true" t="shared" si="25" ref="H107:AD107">SUM(H100:H106)</f>
        <v>#REF!</v>
      </c>
      <c r="I107" s="40" t="e">
        <f t="shared" si="25"/>
        <v>#REF!</v>
      </c>
      <c r="J107" s="40" t="e">
        <f t="shared" si="25"/>
        <v>#REF!</v>
      </c>
      <c r="K107" s="40" t="e">
        <f>SUM(K100:K106)</f>
        <v>#REF!</v>
      </c>
      <c r="L107" s="40" t="e">
        <f t="shared" si="25"/>
        <v>#REF!</v>
      </c>
      <c r="M107" s="161" t="e">
        <f t="shared" si="25"/>
        <v>#REF!</v>
      </c>
      <c r="N107" s="40" t="e">
        <f t="shared" si="25"/>
        <v>#REF!</v>
      </c>
      <c r="O107" s="40" t="e">
        <f t="shared" si="25"/>
        <v>#REF!</v>
      </c>
      <c r="P107" s="40" t="e">
        <f t="shared" si="25"/>
        <v>#REF!</v>
      </c>
      <c r="Q107" s="40" t="e">
        <f t="shared" si="25"/>
        <v>#REF!</v>
      </c>
      <c r="R107" s="40" t="e">
        <f t="shared" si="25"/>
        <v>#REF!</v>
      </c>
      <c r="S107" s="40" t="e">
        <f t="shared" si="25"/>
        <v>#REF!</v>
      </c>
      <c r="T107" s="40" t="e">
        <f t="shared" si="25"/>
        <v>#REF!</v>
      </c>
      <c r="U107" s="40" t="e">
        <f t="shared" si="25"/>
        <v>#REF!</v>
      </c>
      <c r="V107" s="40" t="e">
        <f t="shared" si="25"/>
        <v>#REF!</v>
      </c>
      <c r="W107" s="40" t="e">
        <f t="shared" si="25"/>
        <v>#REF!</v>
      </c>
      <c r="X107" s="40" t="e">
        <f t="shared" si="25"/>
        <v>#REF!</v>
      </c>
      <c r="Y107" s="40" t="e">
        <f t="shared" si="25"/>
        <v>#REF!</v>
      </c>
      <c r="Z107" s="40" t="e">
        <f t="shared" si="25"/>
        <v>#REF!</v>
      </c>
      <c r="AA107" s="40" t="e">
        <f t="shared" si="25"/>
        <v>#REF!</v>
      </c>
      <c r="AB107" s="40" t="e">
        <f t="shared" si="25"/>
        <v>#REF!</v>
      </c>
      <c r="AC107" s="40" t="e">
        <f t="shared" si="25"/>
        <v>#REF!</v>
      </c>
      <c r="AD107" s="40" t="e">
        <f t="shared" si="25"/>
        <v>#REF!</v>
      </c>
      <c r="AE107" s="40" t="e">
        <f aca="true" t="shared" si="26" ref="AE107:BN107">SUM(AE100:AE106)</f>
        <v>#REF!</v>
      </c>
      <c r="AF107" s="40" t="e">
        <f t="shared" si="26"/>
        <v>#REF!</v>
      </c>
      <c r="AG107" s="40" t="e">
        <f t="shared" si="26"/>
        <v>#REF!</v>
      </c>
      <c r="AH107" s="40" t="e">
        <f t="shared" si="26"/>
        <v>#REF!</v>
      </c>
      <c r="AI107" s="40" t="e">
        <f t="shared" si="26"/>
        <v>#REF!</v>
      </c>
      <c r="AJ107" s="40" t="e">
        <f t="shared" si="26"/>
        <v>#REF!</v>
      </c>
      <c r="AK107" s="40" t="e">
        <f t="shared" si="26"/>
        <v>#REF!</v>
      </c>
      <c r="AL107" s="40" t="e">
        <f t="shared" si="26"/>
        <v>#REF!</v>
      </c>
      <c r="AM107" s="40" t="e">
        <f t="shared" si="26"/>
        <v>#REF!</v>
      </c>
      <c r="AN107" s="40" t="e">
        <f t="shared" si="26"/>
        <v>#REF!</v>
      </c>
      <c r="AO107" s="40" t="e">
        <f t="shared" si="26"/>
        <v>#REF!</v>
      </c>
      <c r="AP107" s="40" t="e">
        <f t="shared" si="26"/>
        <v>#REF!</v>
      </c>
      <c r="AQ107" s="40" t="e">
        <f t="shared" si="26"/>
        <v>#REF!</v>
      </c>
      <c r="AR107" s="40" t="e">
        <f t="shared" si="26"/>
        <v>#REF!</v>
      </c>
      <c r="AS107" s="40" t="e">
        <f t="shared" si="26"/>
        <v>#REF!</v>
      </c>
      <c r="AT107" s="40" t="e">
        <f t="shared" si="26"/>
        <v>#REF!</v>
      </c>
      <c r="AU107" s="40" t="e">
        <f t="shared" si="26"/>
        <v>#REF!</v>
      </c>
      <c r="AV107" s="40" t="e">
        <f t="shared" si="26"/>
        <v>#REF!</v>
      </c>
      <c r="AW107" s="40" t="e">
        <f t="shared" si="26"/>
        <v>#REF!</v>
      </c>
      <c r="AX107" s="40" t="e">
        <f t="shared" si="26"/>
        <v>#REF!</v>
      </c>
      <c r="AY107" s="40" t="e">
        <f t="shared" si="26"/>
        <v>#REF!</v>
      </c>
      <c r="AZ107" s="40" t="e">
        <f t="shared" si="26"/>
        <v>#REF!</v>
      </c>
      <c r="BA107" s="40" t="e">
        <f t="shared" si="26"/>
        <v>#REF!</v>
      </c>
      <c r="BB107" s="40" t="e">
        <f t="shared" si="26"/>
        <v>#REF!</v>
      </c>
      <c r="BC107" s="40" t="e">
        <f t="shared" si="26"/>
        <v>#REF!</v>
      </c>
      <c r="BD107" s="40" t="e">
        <f t="shared" si="26"/>
        <v>#REF!</v>
      </c>
      <c r="BE107" s="40" t="e">
        <f t="shared" si="26"/>
        <v>#REF!</v>
      </c>
      <c r="BF107" s="40" t="e">
        <f t="shared" si="26"/>
        <v>#REF!</v>
      </c>
      <c r="BG107" s="40" t="e">
        <f t="shared" si="26"/>
        <v>#REF!</v>
      </c>
      <c r="BH107" s="40" t="e">
        <f t="shared" si="26"/>
        <v>#REF!</v>
      </c>
      <c r="BI107" s="40" t="e">
        <f t="shared" si="26"/>
        <v>#REF!</v>
      </c>
      <c r="BJ107" s="40" t="e">
        <f t="shared" si="26"/>
        <v>#REF!</v>
      </c>
      <c r="BK107" s="40" t="e">
        <f t="shared" si="26"/>
        <v>#REF!</v>
      </c>
      <c r="BL107" s="40" t="e">
        <f t="shared" si="26"/>
        <v>#REF!</v>
      </c>
      <c r="BM107" s="40" t="e">
        <f t="shared" si="26"/>
        <v>#REF!</v>
      </c>
      <c r="BN107" s="40" t="e">
        <f t="shared" si="26"/>
        <v>#REF!</v>
      </c>
    </row>
    <row r="108" spans="6:66" ht="12.75" hidden="1">
      <c r="F108"/>
      <c r="G108" s="40"/>
      <c r="H108" s="40"/>
      <c r="I108" s="40"/>
      <c r="J108" s="40"/>
      <c r="K108" s="40"/>
      <c r="L108" s="40"/>
      <c r="M108" s="161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</row>
    <row r="109" spans="1:66" ht="12.75" hidden="1">
      <c r="A109" t="s">
        <v>59</v>
      </c>
      <c r="C109" s="79">
        <v>0.06</v>
      </c>
      <c r="F109"/>
      <c r="G109" s="40">
        <f aca="true" t="shared" si="27" ref="G109:AL109">($C109/12)*F121-($C109/12)*F123</f>
        <v>0</v>
      </c>
      <c r="H109" s="40" t="e">
        <f t="shared" si="27"/>
        <v>#REF!</v>
      </c>
      <c r="I109" s="40" t="e">
        <f t="shared" si="27"/>
        <v>#REF!</v>
      </c>
      <c r="J109" s="40" t="e">
        <f t="shared" si="27"/>
        <v>#REF!</v>
      </c>
      <c r="K109" s="40" t="e">
        <f t="shared" si="27"/>
        <v>#REF!</v>
      </c>
      <c r="L109" s="40" t="e">
        <f t="shared" si="27"/>
        <v>#REF!</v>
      </c>
      <c r="M109" s="161" t="e">
        <f t="shared" si="27"/>
        <v>#REF!</v>
      </c>
      <c r="N109" s="40" t="e">
        <f t="shared" si="27"/>
        <v>#REF!</v>
      </c>
      <c r="O109" s="40" t="e">
        <f t="shared" si="27"/>
        <v>#REF!</v>
      </c>
      <c r="P109" s="40" t="e">
        <f t="shared" si="27"/>
        <v>#REF!</v>
      </c>
      <c r="Q109" s="40" t="e">
        <f t="shared" si="27"/>
        <v>#REF!</v>
      </c>
      <c r="R109" s="40" t="e">
        <f t="shared" si="27"/>
        <v>#REF!</v>
      </c>
      <c r="S109" s="40" t="e">
        <f t="shared" si="27"/>
        <v>#REF!</v>
      </c>
      <c r="T109" s="40" t="e">
        <f t="shared" si="27"/>
        <v>#REF!</v>
      </c>
      <c r="U109" s="40" t="e">
        <f t="shared" si="27"/>
        <v>#REF!</v>
      </c>
      <c r="V109" s="40" t="e">
        <f t="shared" si="27"/>
        <v>#REF!</v>
      </c>
      <c r="W109" s="40" t="e">
        <f t="shared" si="27"/>
        <v>#REF!</v>
      </c>
      <c r="X109" s="40" t="e">
        <f t="shared" si="27"/>
        <v>#REF!</v>
      </c>
      <c r="Y109" s="40" t="e">
        <f t="shared" si="27"/>
        <v>#REF!</v>
      </c>
      <c r="Z109" s="40" t="e">
        <f t="shared" si="27"/>
        <v>#REF!</v>
      </c>
      <c r="AA109" s="40" t="e">
        <f t="shared" si="27"/>
        <v>#REF!</v>
      </c>
      <c r="AB109" s="40" t="e">
        <f t="shared" si="27"/>
        <v>#REF!</v>
      </c>
      <c r="AC109" s="40" t="e">
        <f t="shared" si="27"/>
        <v>#REF!</v>
      </c>
      <c r="AD109" s="40" t="e">
        <f t="shared" si="27"/>
        <v>#REF!</v>
      </c>
      <c r="AE109" s="40" t="e">
        <f t="shared" si="27"/>
        <v>#REF!</v>
      </c>
      <c r="AF109" s="40" t="e">
        <f t="shared" si="27"/>
        <v>#REF!</v>
      </c>
      <c r="AG109" s="40" t="e">
        <f t="shared" si="27"/>
        <v>#REF!</v>
      </c>
      <c r="AH109" s="40" t="e">
        <f t="shared" si="27"/>
        <v>#REF!</v>
      </c>
      <c r="AI109" s="40" t="e">
        <f t="shared" si="27"/>
        <v>#REF!</v>
      </c>
      <c r="AJ109" s="40" t="e">
        <f t="shared" si="27"/>
        <v>#REF!</v>
      </c>
      <c r="AK109" s="40" t="e">
        <f t="shared" si="27"/>
        <v>#REF!</v>
      </c>
      <c r="AL109" s="40" t="e">
        <f t="shared" si="27"/>
        <v>#REF!</v>
      </c>
      <c r="AM109" s="40" t="e">
        <f aca="true" t="shared" si="28" ref="AM109:BN109">($C109/12)*AL121-($C109/12)*AL123</f>
        <v>#REF!</v>
      </c>
      <c r="AN109" s="40" t="e">
        <f t="shared" si="28"/>
        <v>#REF!</v>
      </c>
      <c r="AO109" s="40" t="e">
        <f t="shared" si="28"/>
        <v>#REF!</v>
      </c>
      <c r="AP109" s="40" t="e">
        <f t="shared" si="28"/>
        <v>#REF!</v>
      </c>
      <c r="AQ109" s="40" t="e">
        <f t="shared" si="28"/>
        <v>#REF!</v>
      </c>
      <c r="AR109" s="40" t="e">
        <f t="shared" si="28"/>
        <v>#REF!</v>
      </c>
      <c r="AS109" s="40" t="e">
        <f t="shared" si="28"/>
        <v>#REF!</v>
      </c>
      <c r="AT109" s="40" t="e">
        <f t="shared" si="28"/>
        <v>#REF!</v>
      </c>
      <c r="AU109" s="40" t="e">
        <f t="shared" si="28"/>
        <v>#REF!</v>
      </c>
      <c r="AV109" s="40" t="e">
        <f t="shared" si="28"/>
        <v>#REF!</v>
      </c>
      <c r="AW109" s="40" t="e">
        <f t="shared" si="28"/>
        <v>#REF!</v>
      </c>
      <c r="AX109" s="40" t="e">
        <f t="shared" si="28"/>
        <v>#REF!</v>
      </c>
      <c r="AY109" s="40" t="e">
        <f t="shared" si="28"/>
        <v>#REF!</v>
      </c>
      <c r="AZ109" s="40" t="e">
        <f t="shared" si="28"/>
        <v>#REF!</v>
      </c>
      <c r="BA109" s="40" t="e">
        <f t="shared" si="28"/>
        <v>#REF!</v>
      </c>
      <c r="BB109" s="40" t="e">
        <f t="shared" si="28"/>
        <v>#REF!</v>
      </c>
      <c r="BC109" s="40" t="e">
        <f t="shared" si="28"/>
        <v>#REF!</v>
      </c>
      <c r="BD109" s="40" t="e">
        <f t="shared" si="28"/>
        <v>#REF!</v>
      </c>
      <c r="BE109" s="40" t="e">
        <f t="shared" si="28"/>
        <v>#REF!</v>
      </c>
      <c r="BF109" s="40" t="e">
        <f t="shared" si="28"/>
        <v>#REF!</v>
      </c>
      <c r="BG109" s="40" t="e">
        <f t="shared" si="28"/>
        <v>#REF!</v>
      </c>
      <c r="BH109" s="40" t="e">
        <f t="shared" si="28"/>
        <v>#REF!</v>
      </c>
      <c r="BI109" s="40" t="e">
        <f t="shared" si="28"/>
        <v>#REF!</v>
      </c>
      <c r="BJ109" s="40" t="e">
        <f t="shared" si="28"/>
        <v>#REF!</v>
      </c>
      <c r="BK109" s="40" t="e">
        <f t="shared" si="28"/>
        <v>#REF!</v>
      </c>
      <c r="BL109" s="40" t="e">
        <f t="shared" si="28"/>
        <v>#REF!</v>
      </c>
      <c r="BM109" s="40" t="e">
        <f t="shared" si="28"/>
        <v>#REF!</v>
      </c>
      <c r="BN109" s="40" t="e">
        <f t="shared" si="28"/>
        <v>#REF!</v>
      </c>
    </row>
    <row r="110" spans="3:66" ht="12.75" hidden="1">
      <c r="C110" s="98"/>
      <c r="F110"/>
      <c r="G110" s="40"/>
      <c r="H110" s="40"/>
      <c r="I110" s="40"/>
      <c r="J110" s="40"/>
      <c r="K110" s="40"/>
      <c r="L110" s="40"/>
      <c r="M110" s="161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</row>
    <row r="111" spans="1:66" ht="12.75" hidden="1">
      <c r="A111" t="s">
        <v>223</v>
      </c>
      <c r="C111" s="98"/>
      <c r="F111"/>
      <c r="G111" s="40" t="e">
        <f>-#REF!</f>
        <v>#REF!</v>
      </c>
      <c r="H111" s="40" t="e">
        <f>-#REF!</f>
        <v>#REF!</v>
      </c>
      <c r="I111" s="40" t="e">
        <f>-#REF!</f>
        <v>#REF!</v>
      </c>
      <c r="J111" s="40" t="e">
        <f>-#REF!</f>
        <v>#REF!</v>
      </c>
      <c r="K111" s="40" t="e">
        <f>-#REF!</f>
        <v>#REF!</v>
      </c>
      <c r="L111" s="40" t="e">
        <f>-#REF!</f>
        <v>#REF!</v>
      </c>
      <c r="M111" s="161" t="e">
        <f>-#REF!</f>
        <v>#REF!</v>
      </c>
      <c r="N111" s="40" t="e">
        <f>-#REF!</f>
        <v>#REF!</v>
      </c>
      <c r="O111" s="40" t="e">
        <f>-#REF!</f>
        <v>#REF!</v>
      </c>
      <c r="P111" s="40" t="e">
        <f>-#REF!</f>
        <v>#REF!</v>
      </c>
      <c r="Q111" s="40" t="e">
        <f>-#REF!</f>
        <v>#REF!</v>
      </c>
      <c r="R111" s="40" t="e">
        <f>-#REF!</f>
        <v>#REF!</v>
      </c>
      <c r="S111" s="40" t="e">
        <f>-#REF!</f>
        <v>#REF!</v>
      </c>
      <c r="T111" s="40" t="e">
        <f>-#REF!</f>
        <v>#REF!</v>
      </c>
      <c r="U111" s="40" t="e">
        <f>-#REF!</f>
        <v>#REF!</v>
      </c>
      <c r="V111" s="40" t="e">
        <f>-#REF!</f>
        <v>#REF!</v>
      </c>
      <c r="W111" s="40" t="e">
        <f>-#REF!</f>
        <v>#REF!</v>
      </c>
      <c r="X111" s="40" t="e">
        <f>-#REF!</f>
        <v>#REF!</v>
      </c>
      <c r="Y111" s="40" t="e">
        <f>-#REF!</f>
        <v>#REF!</v>
      </c>
      <c r="Z111" s="40" t="e">
        <f>-#REF!</f>
        <v>#REF!</v>
      </c>
      <c r="AA111" s="40" t="e">
        <f>-#REF!</f>
        <v>#REF!</v>
      </c>
      <c r="AB111" s="40" t="e">
        <f>-#REF!</f>
        <v>#REF!</v>
      </c>
      <c r="AC111" s="40" t="e">
        <f>-#REF!</f>
        <v>#REF!</v>
      </c>
      <c r="AD111" s="40" t="e">
        <f>-#REF!</f>
        <v>#REF!</v>
      </c>
      <c r="AE111" s="40" t="e">
        <f>-#REF!</f>
        <v>#REF!</v>
      </c>
      <c r="AF111" s="40" t="e">
        <f>-#REF!</f>
        <v>#REF!</v>
      </c>
      <c r="AG111" s="40" t="e">
        <f>-#REF!</f>
        <v>#REF!</v>
      </c>
      <c r="AH111" s="40" t="e">
        <f>-#REF!</f>
        <v>#REF!</v>
      </c>
      <c r="AI111" s="40" t="e">
        <f>-#REF!</f>
        <v>#REF!</v>
      </c>
      <c r="AJ111" s="40" t="e">
        <f>-#REF!</f>
        <v>#REF!</v>
      </c>
      <c r="AK111" s="40" t="e">
        <f>-#REF!</f>
        <v>#REF!</v>
      </c>
      <c r="AL111" s="40" t="e">
        <f>-#REF!</f>
        <v>#REF!</v>
      </c>
      <c r="AM111" s="40" t="e">
        <f>-#REF!</f>
        <v>#REF!</v>
      </c>
      <c r="AN111" s="40" t="e">
        <f>-#REF!</f>
        <v>#REF!</v>
      </c>
      <c r="AO111" s="40" t="e">
        <f>-#REF!</f>
        <v>#REF!</v>
      </c>
      <c r="AP111" s="40" t="e">
        <f>-#REF!</f>
        <v>#REF!</v>
      </c>
      <c r="AQ111" s="40" t="e">
        <f>-#REF!</f>
        <v>#REF!</v>
      </c>
      <c r="AR111" s="40" t="e">
        <f>-#REF!</f>
        <v>#REF!</v>
      </c>
      <c r="AS111" s="40" t="e">
        <f>-#REF!</f>
        <v>#REF!</v>
      </c>
      <c r="AT111" s="40" t="e">
        <f>-#REF!</f>
        <v>#REF!</v>
      </c>
      <c r="AU111" s="40" t="e">
        <f>-#REF!</f>
        <v>#REF!</v>
      </c>
      <c r="AV111" s="40" t="e">
        <f>-#REF!</f>
        <v>#REF!</v>
      </c>
      <c r="AW111" s="40" t="e">
        <f>-#REF!</f>
        <v>#REF!</v>
      </c>
      <c r="AX111" s="40" t="e">
        <f>-#REF!</f>
        <v>#REF!</v>
      </c>
      <c r="AY111" s="40" t="e">
        <f>-#REF!</f>
        <v>#REF!</v>
      </c>
      <c r="AZ111" s="40" t="e">
        <f>-#REF!</f>
        <v>#REF!</v>
      </c>
      <c r="BA111" s="40" t="e">
        <f>-#REF!</f>
        <v>#REF!</v>
      </c>
      <c r="BB111" s="40" t="e">
        <f>-#REF!</f>
        <v>#REF!</v>
      </c>
      <c r="BC111" s="40" t="e">
        <f>-#REF!</f>
        <v>#REF!</v>
      </c>
      <c r="BD111" s="40" t="e">
        <f>-#REF!</f>
        <v>#REF!</v>
      </c>
      <c r="BE111" s="40" t="e">
        <f>-#REF!</f>
        <v>#REF!</v>
      </c>
      <c r="BF111" s="40" t="e">
        <f>-#REF!</f>
        <v>#REF!</v>
      </c>
      <c r="BG111" s="40" t="e">
        <f>-#REF!</f>
        <v>#REF!</v>
      </c>
      <c r="BH111" s="40" t="e">
        <f>-#REF!</f>
        <v>#REF!</v>
      </c>
      <c r="BI111" s="40" t="e">
        <f>-#REF!</f>
        <v>#REF!</v>
      </c>
      <c r="BJ111" s="40" t="e">
        <f>-#REF!</f>
        <v>#REF!</v>
      </c>
      <c r="BK111" s="40" t="e">
        <f>-#REF!</f>
        <v>#REF!</v>
      </c>
      <c r="BL111" s="40" t="e">
        <f>-#REF!</f>
        <v>#REF!</v>
      </c>
      <c r="BM111" s="40" t="e">
        <f>-#REF!</f>
        <v>#REF!</v>
      </c>
      <c r="BN111" s="40" t="e">
        <f>-#REF!</f>
        <v>#REF!</v>
      </c>
    </row>
    <row r="112" spans="6:66" ht="12.75" hidden="1">
      <c r="F112"/>
      <c r="G112" s="43"/>
      <c r="H112" s="43"/>
      <c r="I112" s="43"/>
      <c r="J112" s="43"/>
      <c r="K112" s="43"/>
      <c r="L112" s="43"/>
      <c r="M112" s="166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</row>
    <row r="113" spans="1:66" ht="13.5" hidden="1" thickBot="1">
      <c r="A113" t="s">
        <v>61</v>
      </c>
      <c r="F113"/>
      <c r="G113" s="51" t="e">
        <f>G97+G107+G109+G111</f>
        <v>#REF!</v>
      </c>
      <c r="H113" s="51" t="e">
        <f aca="true" t="shared" si="29" ref="H113:BN113">H97+H107+H109+H111</f>
        <v>#REF!</v>
      </c>
      <c r="I113" s="51" t="e">
        <f t="shared" si="29"/>
        <v>#REF!</v>
      </c>
      <c r="J113" s="51" t="e">
        <f t="shared" si="29"/>
        <v>#REF!</v>
      </c>
      <c r="K113" s="51" t="e">
        <f t="shared" si="29"/>
        <v>#REF!</v>
      </c>
      <c r="L113" s="51" t="e">
        <f t="shared" si="29"/>
        <v>#REF!</v>
      </c>
      <c r="M113" s="169" t="e">
        <f t="shared" si="29"/>
        <v>#REF!</v>
      </c>
      <c r="N113" s="51" t="e">
        <f t="shared" si="29"/>
        <v>#REF!</v>
      </c>
      <c r="O113" s="51" t="e">
        <f t="shared" si="29"/>
        <v>#REF!</v>
      </c>
      <c r="P113" s="51" t="e">
        <f t="shared" si="29"/>
        <v>#REF!</v>
      </c>
      <c r="Q113" s="51" t="e">
        <f t="shared" si="29"/>
        <v>#REF!</v>
      </c>
      <c r="R113" s="51" t="e">
        <f t="shared" si="29"/>
        <v>#REF!</v>
      </c>
      <c r="S113" s="51" t="e">
        <f t="shared" si="29"/>
        <v>#REF!</v>
      </c>
      <c r="T113" s="51" t="e">
        <f t="shared" si="29"/>
        <v>#REF!</v>
      </c>
      <c r="U113" s="51" t="e">
        <f t="shared" si="29"/>
        <v>#REF!</v>
      </c>
      <c r="V113" s="51" t="e">
        <f t="shared" si="29"/>
        <v>#REF!</v>
      </c>
      <c r="W113" s="51" t="e">
        <f t="shared" si="29"/>
        <v>#REF!</v>
      </c>
      <c r="X113" s="51" t="e">
        <f t="shared" si="29"/>
        <v>#REF!</v>
      </c>
      <c r="Y113" s="51" t="e">
        <f t="shared" si="29"/>
        <v>#REF!</v>
      </c>
      <c r="Z113" s="51" t="e">
        <f t="shared" si="29"/>
        <v>#REF!</v>
      </c>
      <c r="AA113" s="51" t="e">
        <f t="shared" si="29"/>
        <v>#REF!</v>
      </c>
      <c r="AB113" s="51" t="e">
        <f t="shared" si="29"/>
        <v>#REF!</v>
      </c>
      <c r="AC113" s="51" t="e">
        <f t="shared" si="29"/>
        <v>#REF!</v>
      </c>
      <c r="AD113" s="51" t="e">
        <f t="shared" si="29"/>
        <v>#REF!</v>
      </c>
      <c r="AE113" s="51" t="e">
        <f t="shared" si="29"/>
        <v>#REF!</v>
      </c>
      <c r="AF113" s="51" t="e">
        <f t="shared" si="29"/>
        <v>#REF!</v>
      </c>
      <c r="AG113" s="51" t="e">
        <f t="shared" si="29"/>
        <v>#REF!</v>
      </c>
      <c r="AH113" s="51" t="e">
        <f t="shared" si="29"/>
        <v>#REF!</v>
      </c>
      <c r="AI113" s="51" t="e">
        <f t="shared" si="29"/>
        <v>#REF!</v>
      </c>
      <c r="AJ113" s="51" t="e">
        <f t="shared" si="29"/>
        <v>#REF!</v>
      </c>
      <c r="AK113" s="51" t="e">
        <f t="shared" si="29"/>
        <v>#REF!</v>
      </c>
      <c r="AL113" s="51" t="e">
        <f t="shared" si="29"/>
        <v>#REF!</v>
      </c>
      <c r="AM113" s="51" t="e">
        <f t="shared" si="29"/>
        <v>#REF!</v>
      </c>
      <c r="AN113" s="51" t="e">
        <f t="shared" si="29"/>
        <v>#REF!</v>
      </c>
      <c r="AO113" s="51" t="e">
        <f t="shared" si="29"/>
        <v>#REF!</v>
      </c>
      <c r="AP113" s="51" t="e">
        <f t="shared" si="29"/>
        <v>#REF!</v>
      </c>
      <c r="AQ113" s="51" t="e">
        <f t="shared" si="29"/>
        <v>#REF!</v>
      </c>
      <c r="AR113" s="51" t="e">
        <f t="shared" si="29"/>
        <v>#REF!</v>
      </c>
      <c r="AS113" s="51" t="e">
        <f t="shared" si="29"/>
        <v>#REF!</v>
      </c>
      <c r="AT113" s="51" t="e">
        <f t="shared" si="29"/>
        <v>#REF!</v>
      </c>
      <c r="AU113" s="51" t="e">
        <f t="shared" si="29"/>
        <v>#REF!</v>
      </c>
      <c r="AV113" s="51" t="e">
        <f t="shared" si="29"/>
        <v>#REF!</v>
      </c>
      <c r="AW113" s="51" t="e">
        <f t="shared" si="29"/>
        <v>#REF!</v>
      </c>
      <c r="AX113" s="51" t="e">
        <f t="shared" si="29"/>
        <v>#REF!</v>
      </c>
      <c r="AY113" s="51" t="e">
        <f t="shared" si="29"/>
        <v>#REF!</v>
      </c>
      <c r="AZ113" s="51" t="e">
        <f t="shared" si="29"/>
        <v>#REF!</v>
      </c>
      <c r="BA113" s="51" t="e">
        <f t="shared" si="29"/>
        <v>#REF!</v>
      </c>
      <c r="BB113" s="51" t="e">
        <f t="shared" si="29"/>
        <v>#REF!</v>
      </c>
      <c r="BC113" s="51" t="e">
        <f t="shared" si="29"/>
        <v>#REF!</v>
      </c>
      <c r="BD113" s="51" t="e">
        <f t="shared" si="29"/>
        <v>#REF!</v>
      </c>
      <c r="BE113" s="51" t="e">
        <f t="shared" si="29"/>
        <v>#REF!</v>
      </c>
      <c r="BF113" s="51" t="e">
        <f t="shared" si="29"/>
        <v>#REF!</v>
      </c>
      <c r="BG113" s="51" t="e">
        <f t="shared" si="29"/>
        <v>#REF!</v>
      </c>
      <c r="BH113" s="51" t="e">
        <f t="shared" si="29"/>
        <v>#REF!</v>
      </c>
      <c r="BI113" s="51" t="e">
        <f t="shared" si="29"/>
        <v>#REF!</v>
      </c>
      <c r="BJ113" s="51" t="e">
        <f t="shared" si="29"/>
        <v>#REF!</v>
      </c>
      <c r="BK113" s="51" t="e">
        <f t="shared" si="29"/>
        <v>#REF!</v>
      </c>
      <c r="BL113" s="51" t="e">
        <f t="shared" si="29"/>
        <v>#REF!</v>
      </c>
      <c r="BM113" s="51" t="e">
        <f t="shared" si="29"/>
        <v>#REF!</v>
      </c>
      <c r="BN113" s="51" t="e">
        <f t="shared" si="29"/>
        <v>#REF!</v>
      </c>
    </row>
    <row r="114" spans="6:66" ht="13.5" hidden="1" thickTop="1">
      <c r="F114"/>
      <c r="G114" s="40"/>
      <c r="H114" s="40"/>
      <c r="I114" s="40"/>
      <c r="J114" s="40"/>
      <c r="K114" s="40"/>
      <c r="L114" s="40"/>
      <c r="M114" s="161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</row>
    <row r="115" spans="1:66" s="15" customFormat="1" ht="12.75" hidden="1">
      <c r="A115" s="55"/>
      <c r="B115" s="54" t="s">
        <v>66</v>
      </c>
      <c r="C115" s="19"/>
      <c r="D115" s="19"/>
      <c r="F115" s="19"/>
      <c r="G115" s="80"/>
      <c r="H115" s="81"/>
      <c r="I115" s="81"/>
      <c r="J115" s="81"/>
      <c r="K115" s="81"/>
      <c r="L115" s="81"/>
      <c r="M115" s="170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2"/>
    </row>
    <row r="116" spans="1:66" s="59" customFormat="1" ht="12.75" hidden="1">
      <c r="A116" s="58"/>
      <c r="G116" s="57"/>
      <c r="H116" s="57"/>
      <c r="I116" s="57"/>
      <c r="J116" s="57"/>
      <c r="K116" s="57"/>
      <c r="L116" s="57"/>
      <c r="M116" s="154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</row>
    <row r="117" spans="1:66" s="15" customFormat="1" ht="12.75" hidden="1">
      <c r="A117" s="55"/>
      <c r="B117" s="54" t="s">
        <v>67</v>
      </c>
      <c r="C117" s="19"/>
      <c r="D117" s="19"/>
      <c r="F117" s="19"/>
      <c r="G117" s="80">
        <v>0</v>
      </c>
      <c r="H117" s="81"/>
      <c r="I117" s="81"/>
      <c r="J117" s="81"/>
      <c r="K117" s="81"/>
      <c r="L117" s="81"/>
      <c r="M117" s="170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</row>
    <row r="118" spans="1:66" s="59" customFormat="1" ht="12.75" hidden="1">
      <c r="A118" s="58"/>
      <c r="G118" s="57"/>
      <c r="H118" s="57"/>
      <c r="I118" s="57"/>
      <c r="J118" s="57"/>
      <c r="K118" s="57"/>
      <c r="L118" s="57"/>
      <c r="M118" s="154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</row>
    <row r="119" spans="1:66" s="15" customFormat="1" ht="12.75" hidden="1">
      <c r="A119" s="55"/>
      <c r="B119" s="54" t="s">
        <v>63</v>
      </c>
      <c r="C119" s="19"/>
      <c r="D119" s="19"/>
      <c r="F119" s="19"/>
      <c r="G119" s="80"/>
      <c r="H119" s="81" t="e">
        <f>-#REF!</f>
        <v>#REF!</v>
      </c>
      <c r="I119" s="81" t="e">
        <f>-#REF!</f>
        <v>#REF!</v>
      </c>
      <c r="J119" s="81" t="e">
        <f>-#REF!</f>
        <v>#REF!</v>
      </c>
      <c r="K119" s="81" t="e">
        <f>-#REF!</f>
        <v>#REF!</v>
      </c>
      <c r="L119" s="81" t="e">
        <f>-#REF!</f>
        <v>#REF!</v>
      </c>
      <c r="M119" s="170" t="e">
        <f>-#REF!</f>
        <v>#REF!</v>
      </c>
      <c r="N119" s="81" t="e">
        <f>-#REF!</f>
        <v>#REF!</v>
      </c>
      <c r="O119" s="81" t="e">
        <f>-#REF!</f>
        <v>#REF!</v>
      </c>
      <c r="P119" s="81" t="e">
        <f>-#REF!</f>
        <v>#REF!</v>
      </c>
      <c r="Q119" s="81" t="e">
        <f>-#REF!</f>
        <v>#REF!</v>
      </c>
      <c r="R119" s="81" t="e">
        <f>-#REF!</f>
        <v>#REF!</v>
      </c>
      <c r="S119" s="81" t="e">
        <f>-#REF!</f>
        <v>#REF!</v>
      </c>
      <c r="T119" s="81" t="e">
        <f>-#REF!</f>
        <v>#REF!</v>
      </c>
      <c r="U119" s="81" t="e">
        <f>-#REF!</f>
        <v>#REF!</v>
      </c>
      <c r="V119" s="81" t="e">
        <f>-#REF!</f>
        <v>#REF!</v>
      </c>
      <c r="W119" s="81" t="e">
        <f>-#REF!</f>
        <v>#REF!</v>
      </c>
      <c r="X119" s="81" t="e">
        <f>-#REF!</f>
        <v>#REF!</v>
      </c>
      <c r="Y119" s="81" t="e">
        <f>-#REF!</f>
        <v>#REF!</v>
      </c>
      <c r="Z119" s="81" t="e">
        <f>-#REF!</f>
        <v>#REF!</v>
      </c>
      <c r="AA119" s="81" t="e">
        <f>-#REF!</f>
        <v>#REF!</v>
      </c>
      <c r="AB119" s="81" t="e">
        <f>-#REF!</f>
        <v>#REF!</v>
      </c>
      <c r="AC119" s="81" t="e">
        <f>-#REF!</f>
        <v>#REF!</v>
      </c>
      <c r="AD119" s="81" t="e">
        <f>-#REF!</f>
        <v>#REF!</v>
      </c>
      <c r="AE119" s="81" t="e">
        <f>-#REF!</f>
        <v>#REF!</v>
      </c>
      <c r="AF119" s="81" t="e">
        <f>-#REF!</f>
        <v>#REF!</v>
      </c>
      <c r="AG119" s="81" t="e">
        <f>-#REF!</f>
        <v>#REF!</v>
      </c>
      <c r="AH119" s="81" t="e">
        <f>-#REF!</f>
        <v>#REF!</v>
      </c>
      <c r="AI119" s="81" t="e">
        <f>-#REF!</f>
        <v>#REF!</v>
      </c>
      <c r="AJ119" s="81" t="e">
        <f>-#REF!</f>
        <v>#REF!</v>
      </c>
      <c r="AK119" s="81" t="e">
        <f>-#REF!</f>
        <v>#REF!</v>
      </c>
      <c r="AL119" s="81" t="e">
        <f>-#REF!</f>
        <v>#REF!</v>
      </c>
      <c r="AM119" s="81" t="e">
        <f>-#REF!</f>
        <v>#REF!</v>
      </c>
      <c r="AN119" s="81" t="e">
        <f>-#REF!</f>
        <v>#REF!</v>
      </c>
      <c r="AO119" s="81" t="e">
        <f>-#REF!</f>
        <v>#REF!</v>
      </c>
      <c r="AP119" s="81" t="e">
        <f>-#REF!</f>
        <v>#REF!</v>
      </c>
      <c r="AQ119" s="81" t="e">
        <f>-#REF!</f>
        <v>#REF!</v>
      </c>
      <c r="AR119" s="81" t="e">
        <f>-#REF!</f>
        <v>#REF!</v>
      </c>
      <c r="AS119" s="81" t="e">
        <f>-#REF!</f>
        <v>#REF!</v>
      </c>
      <c r="AT119" s="81" t="e">
        <f>-#REF!</f>
        <v>#REF!</v>
      </c>
      <c r="AU119" s="81" t="e">
        <f>-#REF!</f>
        <v>#REF!</v>
      </c>
      <c r="AV119" s="81" t="e">
        <f>-#REF!</f>
        <v>#REF!</v>
      </c>
      <c r="AW119" s="81" t="e">
        <f>-#REF!</f>
        <v>#REF!</v>
      </c>
      <c r="AX119" s="81" t="e">
        <f>-#REF!</f>
        <v>#REF!</v>
      </c>
      <c r="AY119" s="81" t="e">
        <f>-#REF!</f>
        <v>#REF!</v>
      </c>
      <c r="AZ119" s="81" t="e">
        <f>-#REF!</f>
        <v>#REF!</v>
      </c>
      <c r="BA119" s="81" t="e">
        <f>-#REF!</f>
        <v>#REF!</v>
      </c>
      <c r="BB119" s="81" t="e">
        <f>-#REF!</f>
        <v>#REF!</v>
      </c>
      <c r="BC119" s="81" t="e">
        <f>-#REF!</f>
        <v>#REF!</v>
      </c>
      <c r="BD119" s="81" t="e">
        <f>-#REF!</f>
        <v>#REF!</v>
      </c>
      <c r="BE119" s="81" t="e">
        <f>-#REF!</f>
        <v>#REF!</v>
      </c>
      <c r="BF119" s="81" t="e">
        <f>-#REF!</f>
        <v>#REF!</v>
      </c>
      <c r="BG119" s="81" t="e">
        <f>-#REF!</f>
        <v>#REF!</v>
      </c>
      <c r="BH119" s="81" t="e">
        <f>-#REF!</f>
        <v>#REF!</v>
      </c>
      <c r="BI119" s="81" t="e">
        <f>-#REF!</f>
        <v>#REF!</v>
      </c>
      <c r="BJ119" s="81" t="e">
        <f>-#REF!</f>
        <v>#REF!</v>
      </c>
      <c r="BK119" s="81" t="e">
        <f>-#REF!</f>
        <v>#REF!</v>
      </c>
      <c r="BL119" s="81" t="e">
        <f>-#REF!</f>
        <v>#REF!</v>
      </c>
      <c r="BM119" s="81" t="e">
        <f>-#REF!</f>
        <v>#REF!</v>
      </c>
      <c r="BN119" s="81" t="e">
        <f>-#REF!</f>
        <v>#REF!</v>
      </c>
    </row>
    <row r="120" spans="1:66" ht="12.75" hidden="1">
      <c r="A120" s="50"/>
      <c r="G120" s="40"/>
      <c r="H120" s="40"/>
      <c r="I120" s="40"/>
      <c r="J120" s="40"/>
      <c r="K120" s="40"/>
      <c r="L120" s="40"/>
      <c r="M120" s="161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</row>
    <row r="121" spans="1:66" ht="13.5" hidden="1" thickBot="1">
      <c r="A121" t="s">
        <v>65</v>
      </c>
      <c r="G121" s="51" t="e">
        <f>F121+G113+G115+G117+G119</f>
        <v>#REF!</v>
      </c>
      <c r="H121" s="51" t="e">
        <f>G121+H113+H115+H117+H119</f>
        <v>#REF!</v>
      </c>
      <c r="I121" s="51" t="e">
        <f>H121+I113+I115+I117+I119</f>
        <v>#REF!</v>
      </c>
      <c r="J121" s="51" t="e">
        <f aca="true" t="shared" si="30" ref="J121:AD121">I121+J113+J115+J117+J119</f>
        <v>#REF!</v>
      </c>
      <c r="K121" s="51" t="e">
        <f t="shared" si="30"/>
        <v>#REF!</v>
      </c>
      <c r="L121" s="51" t="e">
        <f t="shared" si="30"/>
        <v>#REF!</v>
      </c>
      <c r="M121" s="169" t="e">
        <f t="shared" si="30"/>
        <v>#REF!</v>
      </c>
      <c r="N121" s="51" t="e">
        <f t="shared" si="30"/>
        <v>#REF!</v>
      </c>
      <c r="O121" s="51" t="e">
        <f t="shared" si="30"/>
        <v>#REF!</v>
      </c>
      <c r="P121" s="51" t="e">
        <f t="shared" si="30"/>
        <v>#REF!</v>
      </c>
      <c r="Q121" s="51" t="e">
        <f t="shared" si="30"/>
        <v>#REF!</v>
      </c>
      <c r="R121" s="51" t="e">
        <f t="shared" si="30"/>
        <v>#REF!</v>
      </c>
      <c r="S121" s="51" t="e">
        <f t="shared" si="30"/>
        <v>#REF!</v>
      </c>
      <c r="T121" s="51" t="e">
        <f t="shared" si="30"/>
        <v>#REF!</v>
      </c>
      <c r="U121" s="51" t="e">
        <f t="shared" si="30"/>
        <v>#REF!</v>
      </c>
      <c r="V121" s="51" t="e">
        <f t="shared" si="30"/>
        <v>#REF!</v>
      </c>
      <c r="W121" s="51" t="e">
        <f t="shared" si="30"/>
        <v>#REF!</v>
      </c>
      <c r="X121" s="51" t="e">
        <f t="shared" si="30"/>
        <v>#REF!</v>
      </c>
      <c r="Y121" s="51" t="e">
        <f t="shared" si="30"/>
        <v>#REF!</v>
      </c>
      <c r="Z121" s="51" t="e">
        <f t="shared" si="30"/>
        <v>#REF!</v>
      </c>
      <c r="AA121" s="51" t="e">
        <f t="shared" si="30"/>
        <v>#REF!</v>
      </c>
      <c r="AB121" s="51" t="e">
        <f t="shared" si="30"/>
        <v>#REF!</v>
      </c>
      <c r="AC121" s="51" t="e">
        <f t="shared" si="30"/>
        <v>#REF!</v>
      </c>
      <c r="AD121" s="51" t="e">
        <f t="shared" si="30"/>
        <v>#REF!</v>
      </c>
      <c r="AE121" s="51" t="e">
        <f aca="true" t="shared" si="31" ref="AE121:BN121">AD121+AE113+AE115+AE117+AE119</f>
        <v>#REF!</v>
      </c>
      <c r="AF121" s="51" t="e">
        <f t="shared" si="31"/>
        <v>#REF!</v>
      </c>
      <c r="AG121" s="51" t="e">
        <f t="shared" si="31"/>
        <v>#REF!</v>
      </c>
      <c r="AH121" s="51" t="e">
        <f t="shared" si="31"/>
        <v>#REF!</v>
      </c>
      <c r="AI121" s="51" t="e">
        <f t="shared" si="31"/>
        <v>#REF!</v>
      </c>
      <c r="AJ121" s="51" t="e">
        <f t="shared" si="31"/>
        <v>#REF!</v>
      </c>
      <c r="AK121" s="51" t="e">
        <f t="shared" si="31"/>
        <v>#REF!</v>
      </c>
      <c r="AL121" s="51" t="e">
        <f t="shared" si="31"/>
        <v>#REF!</v>
      </c>
      <c r="AM121" s="51" t="e">
        <f t="shared" si="31"/>
        <v>#REF!</v>
      </c>
      <c r="AN121" s="51" t="e">
        <f t="shared" si="31"/>
        <v>#REF!</v>
      </c>
      <c r="AO121" s="51" t="e">
        <f t="shared" si="31"/>
        <v>#REF!</v>
      </c>
      <c r="AP121" s="51" t="e">
        <f t="shared" si="31"/>
        <v>#REF!</v>
      </c>
      <c r="AQ121" s="51" t="e">
        <f t="shared" si="31"/>
        <v>#REF!</v>
      </c>
      <c r="AR121" s="51" t="e">
        <f t="shared" si="31"/>
        <v>#REF!</v>
      </c>
      <c r="AS121" s="51" t="e">
        <f t="shared" si="31"/>
        <v>#REF!</v>
      </c>
      <c r="AT121" s="51" t="e">
        <f t="shared" si="31"/>
        <v>#REF!</v>
      </c>
      <c r="AU121" s="51" t="e">
        <f t="shared" si="31"/>
        <v>#REF!</v>
      </c>
      <c r="AV121" s="51" t="e">
        <f t="shared" si="31"/>
        <v>#REF!</v>
      </c>
      <c r="AW121" s="51" t="e">
        <f t="shared" si="31"/>
        <v>#REF!</v>
      </c>
      <c r="AX121" s="51" t="e">
        <f t="shared" si="31"/>
        <v>#REF!</v>
      </c>
      <c r="AY121" s="51" t="e">
        <f t="shared" si="31"/>
        <v>#REF!</v>
      </c>
      <c r="AZ121" s="51" t="e">
        <f t="shared" si="31"/>
        <v>#REF!</v>
      </c>
      <c r="BA121" s="51" t="e">
        <f t="shared" si="31"/>
        <v>#REF!</v>
      </c>
      <c r="BB121" s="51" t="e">
        <f t="shared" si="31"/>
        <v>#REF!</v>
      </c>
      <c r="BC121" s="51" t="e">
        <f t="shared" si="31"/>
        <v>#REF!</v>
      </c>
      <c r="BD121" s="51" t="e">
        <f t="shared" si="31"/>
        <v>#REF!</v>
      </c>
      <c r="BE121" s="51" t="e">
        <f t="shared" si="31"/>
        <v>#REF!</v>
      </c>
      <c r="BF121" s="51" t="e">
        <f t="shared" si="31"/>
        <v>#REF!</v>
      </c>
      <c r="BG121" s="51" t="e">
        <f t="shared" si="31"/>
        <v>#REF!</v>
      </c>
      <c r="BH121" s="51" t="e">
        <f t="shared" si="31"/>
        <v>#REF!</v>
      </c>
      <c r="BI121" s="51" t="e">
        <f t="shared" si="31"/>
        <v>#REF!</v>
      </c>
      <c r="BJ121" s="51" t="e">
        <f t="shared" si="31"/>
        <v>#REF!</v>
      </c>
      <c r="BK121" s="51" t="e">
        <f t="shared" si="31"/>
        <v>#REF!</v>
      </c>
      <c r="BL121" s="51" t="e">
        <f t="shared" si="31"/>
        <v>#REF!</v>
      </c>
      <c r="BM121" s="51" t="e">
        <f t="shared" si="31"/>
        <v>#REF!</v>
      </c>
      <c r="BN121" s="51" t="e">
        <f t="shared" si="31"/>
        <v>#REF!</v>
      </c>
    </row>
    <row r="122" spans="7:66" ht="13.5" hidden="1" thickTop="1">
      <c r="G122" s="62"/>
      <c r="H122" s="62"/>
      <c r="I122" s="62"/>
      <c r="J122" s="62"/>
      <c r="K122" s="62"/>
      <c r="L122" s="62"/>
      <c r="M122" s="154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</row>
    <row r="123" spans="2:66" ht="12.75" hidden="1">
      <c r="B123" t="s">
        <v>70</v>
      </c>
      <c r="G123" s="62">
        <f>G117+F123</f>
        <v>0</v>
      </c>
      <c r="H123" s="62">
        <f>H117+G123</f>
        <v>0</v>
      </c>
      <c r="I123" s="62">
        <f aca="true" t="shared" si="32" ref="I123:AD123">I117+H123</f>
        <v>0</v>
      </c>
      <c r="J123" s="62">
        <f t="shared" si="32"/>
        <v>0</v>
      </c>
      <c r="K123" s="62">
        <f t="shared" si="32"/>
        <v>0</v>
      </c>
      <c r="L123" s="62">
        <f t="shared" si="32"/>
        <v>0</v>
      </c>
      <c r="M123" s="154">
        <f t="shared" si="32"/>
        <v>0</v>
      </c>
      <c r="N123" s="62">
        <f t="shared" si="32"/>
        <v>0</v>
      </c>
      <c r="O123" s="62">
        <f t="shared" si="32"/>
        <v>0</v>
      </c>
      <c r="P123" s="62">
        <f t="shared" si="32"/>
        <v>0</v>
      </c>
      <c r="Q123" s="62">
        <f t="shared" si="32"/>
        <v>0</v>
      </c>
      <c r="R123" s="62">
        <f t="shared" si="32"/>
        <v>0</v>
      </c>
      <c r="S123" s="62">
        <f t="shared" si="32"/>
        <v>0</v>
      </c>
      <c r="T123" s="62">
        <f t="shared" si="32"/>
        <v>0</v>
      </c>
      <c r="U123" s="62">
        <f t="shared" si="32"/>
        <v>0</v>
      </c>
      <c r="V123" s="62">
        <f t="shared" si="32"/>
        <v>0</v>
      </c>
      <c r="W123" s="62">
        <f t="shared" si="32"/>
        <v>0</v>
      </c>
      <c r="X123" s="62">
        <f t="shared" si="32"/>
        <v>0</v>
      </c>
      <c r="Y123" s="62">
        <f t="shared" si="32"/>
        <v>0</v>
      </c>
      <c r="Z123" s="62">
        <f t="shared" si="32"/>
        <v>0</v>
      </c>
      <c r="AA123" s="62">
        <f t="shared" si="32"/>
        <v>0</v>
      </c>
      <c r="AB123" s="62">
        <f t="shared" si="32"/>
        <v>0</v>
      </c>
      <c r="AC123" s="62">
        <f t="shared" si="32"/>
        <v>0</v>
      </c>
      <c r="AD123" s="62">
        <f t="shared" si="32"/>
        <v>0</v>
      </c>
      <c r="AE123" s="62">
        <f aca="true" t="shared" si="33" ref="AE123:BN123">AE117+AD123</f>
        <v>0</v>
      </c>
      <c r="AF123" s="62">
        <f t="shared" si="33"/>
        <v>0</v>
      </c>
      <c r="AG123" s="62">
        <f t="shared" si="33"/>
        <v>0</v>
      </c>
      <c r="AH123" s="62">
        <f t="shared" si="33"/>
        <v>0</v>
      </c>
      <c r="AI123" s="62">
        <f t="shared" si="33"/>
        <v>0</v>
      </c>
      <c r="AJ123" s="62">
        <f t="shared" si="33"/>
        <v>0</v>
      </c>
      <c r="AK123" s="62">
        <f t="shared" si="33"/>
        <v>0</v>
      </c>
      <c r="AL123" s="62">
        <f t="shared" si="33"/>
        <v>0</v>
      </c>
      <c r="AM123" s="62">
        <f t="shared" si="33"/>
        <v>0</v>
      </c>
      <c r="AN123" s="62">
        <f t="shared" si="33"/>
        <v>0</v>
      </c>
      <c r="AO123" s="62">
        <f t="shared" si="33"/>
        <v>0</v>
      </c>
      <c r="AP123" s="62">
        <f t="shared" si="33"/>
        <v>0</v>
      </c>
      <c r="AQ123" s="62">
        <f t="shared" si="33"/>
        <v>0</v>
      </c>
      <c r="AR123" s="62">
        <f t="shared" si="33"/>
        <v>0</v>
      </c>
      <c r="AS123" s="62">
        <f t="shared" si="33"/>
        <v>0</v>
      </c>
      <c r="AT123" s="62">
        <f t="shared" si="33"/>
        <v>0</v>
      </c>
      <c r="AU123" s="62">
        <f t="shared" si="33"/>
        <v>0</v>
      </c>
      <c r="AV123" s="62">
        <f t="shared" si="33"/>
        <v>0</v>
      </c>
      <c r="AW123" s="62">
        <f t="shared" si="33"/>
        <v>0</v>
      </c>
      <c r="AX123" s="62">
        <f t="shared" si="33"/>
        <v>0</v>
      </c>
      <c r="AY123" s="62">
        <f t="shared" si="33"/>
        <v>0</v>
      </c>
      <c r="AZ123" s="62">
        <f t="shared" si="33"/>
        <v>0</v>
      </c>
      <c r="BA123" s="62">
        <f t="shared" si="33"/>
        <v>0</v>
      </c>
      <c r="BB123" s="62">
        <f t="shared" si="33"/>
        <v>0</v>
      </c>
      <c r="BC123" s="62">
        <f t="shared" si="33"/>
        <v>0</v>
      </c>
      <c r="BD123" s="62">
        <f t="shared" si="33"/>
        <v>0</v>
      </c>
      <c r="BE123" s="62">
        <f t="shared" si="33"/>
        <v>0</v>
      </c>
      <c r="BF123" s="62">
        <f t="shared" si="33"/>
        <v>0</v>
      </c>
      <c r="BG123" s="62">
        <f t="shared" si="33"/>
        <v>0</v>
      </c>
      <c r="BH123" s="62">
        <f t="shared" si="33"/>
        <v>0</v>
      </c>
      <c r="BI123" s="62">
        <f t="shared" si="33"/>
        <v>0</v>
      </c>
      <c r="BJ123" s="62">
        <f t="shared" si="33"/>
        <v>0</v>
      </c>
      <c r="BK123" s="62">
        <f t="shared" si="33"/>
        <v>0</v>
      </c>
      <c r="BL123" s="62">
        <f t="shared" si="33"/>
        <v>0</v>
      </c>
      <c r="BM123" s="62">
        <f t="shared" si="33"/>
        <v>0</v>
      </c>
      <c r="BN123" s="62">
        <f t="shared" si="33"/>
        <v>0</v>
      </c>
    </row>
    <row r="124" spans="7:66" ht="12.75" hidden="1">
      <c r="G124" s="40"/>
      <c r="H124" s="40"/>
      <c r="I124" s="40"/>
      <c r="J124" s="40"/>
      <c r="K124" s="40"/>
      <c r="L124" s="40"/>
      <c r="M124" s="161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</row>
    <row r="125" spans="1:66" ht="13.5" hidden="1" thickBot="1">
      <c r="A125" s="83" t="s">
        <v>69</v>
      </c>
      <c r="B125" s="83"/>
      <c r="C125" s="83"/>
      <c r="D125" s="83"/>
      <c r="E125" s="83"/>
      <c r="F125" s="84"/>
      <c r="G125" s="102"/>
      <c r="H125" s="83"/>
      <c r="I125" s="83"/>
      <c r="J125" s="83"/>
      <c r="K125" s="83"/>
      <c r="L125" s="83"/>
      <c r="M125" s="171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</row>
    <row r="126" ht="12.75" hidden="1">
      <c r="A126" t="s">
        <v>30</v>
      </c>
    </row>
    <row r="127" ht="12.75" hidden="1"/>
    <row r="128" ht="12.75" hidden="1">
      <c r="B128" t="s">
        <v>55</v>
      </c>
    </row>
    <row r="129" ht="12.75" hidden="1">
      <c r="B129" t="s">
        <v>56</v>
      </c>
    </row>
    <row r="130" ht="12.75" hidden="1"/>
    <row r="131" ht="12.75" hidden="1"/>
    <row r="132" ht="12.75" hidden="1">
      <c r="A132" t="s">
        <v>29</v>
      </c>
    </row>
    <row r="133" ht="12.75" hidden="1"/>
    <row r="134" ht="12.75" hidden="1">
      <c r="B134" t="s">
        <v>57</v>
      </c>
    </row>
    <row r="135" ht="12.75" hidden="1">
      <c r="B135" t="s">
        <v>58</v>
      </c>
    </row>
    <row r="136" spans="1:66" ht="12.75">
      <c r="A136" s="56"/>
      <c r="B136" s="56"/>
      <c r="C136" s="56"/>
      <c r="D136" s="56"/>
      <c r="E136" s="56"/>
      <c r="F136" s="59"/>
      <c r="G136" s="56"/>
      <c r="H136" s="56"/>
      <c r="I136" s="56"/>
      <c r="J136" s="56"/>
      <c r="K136" s="56"/>
      <c r="L136" s="56"/>
      <c r="M136" s="152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</row>
    <row r="137" spans="1:66" ht="13.5" thickBot="1">
      <c r="A137" s="96"/>
      <c r="B137" s="83"/>
      <c r="C137" s="83"/>
      <c r="D137" s="83"/>
      <c r="E137" s="83"/>
      <c r="F137" s="84"/>
      <c r="G137" s="83"/>
      <c r="H137" s="83"/>
      <c r="I137" s="83"/>
      <c r="J137" s="97"/>
      <c r="K137" s="97"/>
      <c r="L137" s="97"/>
      <c r="M137" s="172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7"/>
      <c r="BD137" s="97"/>
      <c r="BE137" s="97"/>
      <c r="BF137" s="97"/>
      <c r="BG137" s="97"/>
      <c r="BH137" s="97"/>
      <c r="BI137" s="97"/>
      <c r="BJ137" s="97"/>
      <c r="BK137" s="97"/>
      <c r="BL137" s="97"/>
      <c r="BM137" s="97"/>
      <c r="BN137" s="97"/>
    </row>
    <row r="138" spans="6:243" ht="12.75">
      <c r="F138"/>
      <c r="G138" s="20" t="s">
        <v>109</v>
      </c>
      <c r="H138" s="20"/>
      <c r="I138" s="20"/>
      <c r="J138" s="20"/>
      <c r="K138" s="20"/>
      <c r="L138" s="20"/>
      <c r="M138" s="131"/>
      <c r="N138" s="20"/>
      <c r="O138" s="20"/>
      <c r="P138" s="20"/>
      <c r="Q138" s="20"/>
      <c r="R138" s="20"/>
      <c r="S138" s="20" t="s">
        <v>110</v>
      </c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 t="s">
        <v>111</v>
      </c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 t="s">
        <v>112</v>
      </c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 t="s">
        <v>113</v>
      </c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</row>
    <row r="139" spans="3:243" ht="12.75">
      <c r="C139" s="39" t="s">
        <v>71</v>
      </c>
      <c r="F139"/>
      <c r="G139" s="103">
        <v>1</v>
      </c>
      <c r="H139" s="103">
        <v>2</v>
      </c>
      <c r="I139" s="103">
        <v>3</v>
      </c>
      <c r="J139" s="103">
        <v>4</v>
      </c>
      <c r="K139" s="103">
        <v>5</v>
      </c>
      <c r="L139" s="103">
        <v>6</v>
      </c>
      <c r="M139" s="151">
        <v>7</v>
      </c>
      <c r="N139" s="132">
        <v>8</v>
      </c>
      <c r="O139" s="132">
        <v>9</v>
      </c>
      <c r="P139" s="103">
        <v>10</v>
      </c>
      <c r="Q139" s="103">
        <v>11</v>
      </c>
      <c r="R139" s="103">
        <v>12</v>
      </c>
      <c r="S139" s="103">
        <v>1</v>
      </c>
      <c r="T139" s="103">
        <v>2</v>
      </c>
      <c r="U139" s="103">
        <v>3</v>
      </c>
      <c r="V139" s="103">
        <v>4</v>
      </c>
      <c r="W139" s="103">
        <v>5</v>
      </c>
      <c r="X139" s="103">
        <v>6</v>
      </c>
      <c r="Y139" s="103">
        <v>7</v>
      </c>
      <c r="Z139" s="103">
        <v>8</v>
      </c>
      <c r="AA139" s="103">
        <v>9</v>
      </c>
      <c r="AB139" s="103">
        <v>10</v>
      </c>
      <c r="AC139" s="103">
        <v>11</v>
      </c>
      <c r="AD139" s="103">
        <v>12</v>
      </c>
      <c r="AE139" s="103">
        <v>1</v>
      </c>
      <c r="AF139" s="103">
        <v>2</v>
      </c>
      <c r="AG139" s="103">
        <v>3</v>
      </c>
      <c r="AH139" s="103">
        <v>4</v>
      </c>
      <c r="AI139" s="103">
        <v>5</v>
      </c>
      <c r="AJ139" s="103">
        <v>6</v>
      </c>
      <c r="AK139" s="103">
        <v>7</v>
      </c>
      <c r="AL139" s="103">
        <v>8</v>
      </c>
      <c r="AM139" s="103">
        <v>9</v>
      </c>
      <c r="AN139" s="103">
        <v>10</v>
      </c>
      <c r="AO139" s="103">
        <v>11</v>
      </c>
      <c r="AP139" s="103">
        <v>12</v>
      </c>
      <c r="AQ139" s="103">
        <v>1</v>
      </c>
      <c r="AR139" s="103">
        <v>2</v>
      </c>
      <c r="AS139" s="103">
        <v>3</v>
      </c>
      <c r="AT139" s="103">
        <v>4</v>
      </c>
      <c r="AU139" s="103">
        <v>5</v>
      </c>
      <c r="AV139" s="103">
        <v>6</v>
      </c>
      <c r="AW139" s="103">
        <v>7</v>
      </c>
      <c r="AX139" s="103">
        <v>8</v>
      </c>
      <c r="AY139" s="103">
        <v>9</v>
      </c>
      <c r="AZ139" s="103">
        <v>10</v>
      </c>
      <c r="BA139" s="103">
        <v>11</v>
      </c>
      <c r="BB139" s="103">
        <v>12</v>
      </c>
      <c r="BC139" s="103">
        <v>1</v>
      </c>
      <c r="BD139" s="103">
        <v>2</v>
      </c>
      <c r="BE139" s="103">
        <v>3</v>
      </c>
      <c r="BF139" s="103">
        <v>4</v>
      </c>
      <c r="BG139" s="103">
        <v>5</v>
      </c>
      <c r="BH139" s="103">
        <v>6</v>
      </c>
      <c r="BI139" s="103">
        <v>7</v>
      </c>
      <c r="BJ139" s="103">
        <v>8</v>
      </c>
      <c r="BK139" s="103">
        <v>9</v>
      </c>
      <c r="BL139" s="103">
        <v>10</v>
      </c>
      <c r="BM139" s="103">
        <v>11</v>
      </c>
      <c r="BN139" s="103">
        <v>12</v>
      </c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</row>
    <row r="140" spans="1:66" ht="12.75">
      <c r="A140" s="87" t="s">
        <v>317</v>
      </c>
      <c r="C140" s="113"/>
      <c r="F140"/>
      <c r="G140" s="119">
        <v>1003111</v>
      </c>
      <c r="H140" s="129"/>
      <c r="I140" s="117"/>
      <c r="J140" s="111"/>
      <c r="K140" s="117"/>
      <c r="L140" s="111"/>
      <c r="M140" s="163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17"/>
      <c r="AK140" s="117"/>
      <c r="AL140" s="117"/>
      <c r="AM140" s="117"/>
      <c r="AN140" s="117"/>
      <c r="AO140" s="117"/>
      <c r="AP140" s="117"/>
      <c r="AQ140" s="117"/>
      <c r="AR140" s="117"/>
      <c r="AS140" s="117"/>
      <c r="AT140" s="117"/>
      <c r="AU140" s="117"/>
      <c r="AV140" s="117"/>
      <c r="AW140" s="117"/>
      <c r="AX140" s="117"/>
      <c r="AY140" s="117"/>
      <c r="AZ140" s="117"/>
      <c r="BA140" s="117"/>
      <c r="BB140" s="117"/>
      <c r="BC140" s="117"/>
      <c r="BD140" s="117"/>
      <c r="BE140" s="117"/>
      <c r="BF140" s="117"/>
      <c r="BG140" s="117"/>
      <c r="BH140" s="117"/>
      <c r="BI140" s="117"/>
      <c r="BJ140" s="117"/>
      <c r="BK140" s="117"/>
      <c r="BL140" s="117"/>
      <c r="BM140" s="117"/>
      <c r="BN140" s="117"/>
    </row>
    <row r="141" spans="3:66" ht="12.75">
      <c r="C141" s="113"/>
      <c r="F141"/>
      <c r="G141" s="117"/>
      <c r="H141" s="111"/>
      <c r="I141" s="117"/>
      <c r="J141" s="111"/>
      <c r="K141" s="117"/>
      <c r="L141" s="111"/>
      <c r="M141" s="163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17"/>
      <c r="AK141" s="117"/>
      <c r="AL141" s="117"/>
      <c r="AM141" s="117"/>
      <c r="AN141" s="117"/>
      <c r="AO141" s="117"/>
      <c r="AP141" s="117"/>
      <c r="AQ141" s="117"/>
      <c r="AR141" s="117"/>
      <c r="AS141" s="117"/>
      <c r="AT141" s="117"/>
      <c r="AU141" s="117"/>
      <c r="AV141" s="117"/>
      <c r="AW141" s="117"/>
      <c r="AX141" s="117"/>
      <c r="AY141" s="117"/>
      <c r="AZ141" s="117"/>
      <c r="BA141" s="117"/>
      <c r="BB141" s="117"/>
      <c r="BC141" s="117"/>
      <c r="BD141" s="117"/>
      <c r="BE141" s="117"/>
      <c r="BF141" s="117"/>
      <c r="BG141" s="117"/>
      <c r="BH141" s="117"/>
      <c r="BI141" s="117"/>
      <c r="BJ141" s="117"/>
      <c r="BK141" s="117"/>
      <c r="BL141" s="117"/>
      <c r="BM141" s="117"/>
      <c r="BN141" s="117"/>
    </row>
    <row r="142" spans="1:66" ht="12.75">
      <c r="A142" s="120" t="s">
        <v>309</v>
      </c>
      <c r="G142" s="37">
        <f aca="true" t="shared" si="34" ref="G142:L142">G36</f>
        <v>0</v>
      </c>
      <c r="H142" s="37">
        <f t="shared" si="34"/>
        <v>0</v>
      </c>
      <c r="I142" s="37">
        <f t="shared" si="34"/>
        <v>0</v>
      </c>
      <c r="J142" s="37">
        <f t="shared" si="34"/>
        <v>0</v>
      </c>
      <c r="K142" s="37">
        <f t="shared" si="34"/>
        <v>0</v>
      </c>
      <c r="L142" s="37">
        <f t="shared" si="34"/>
        <v>0</v>
      </c>
      <c r="M142" s="156">
        <f>M38</f>
        <v>2484000</v>
      </c>
      <c r="N142" s="37">
        <f>N38</f>
        <v>1656828</v>
      </c>
      <c r="O142" s="37">
        <f>O38</f>
        <v>0</v>
      </c>
      <c r="P142" s="37">
        <f aca="true" t="shared" si="35" ref="P142:BN142">P38</f>
        <v>2173500</v>
      </c>
      <c r="Q142" s="37">
        <f t="shared" si="35"/>
        <v>1630125</v>
      </c>
      <c r="R142" s="37">
        <f t="shared" si="35"/>
        <v>1358437.5</v>
      </c>
      <c r="S142" s="37">
        <f t="shared" si="35"/>
        <v>1086750</v>
      </c>
      <c r="T142" s="37">
        <f t="shared" si="35"/>
        <v>1119352.5</v>
      </c>
      <c r="U142" s="37">
        <f t="shared" si="35"/>
        <v>1152933.075</v>
      </c>
      <c r="V142" s="37">
        <f t="shared" si="35"/>
        <v>1187521.0672500003</v>
      </c>
      <c r="W142" s="37">
        <f t="shared" si="35"/>
        <v>1223146.6992675</v>
      </c>
      <c r="X142" s="37">
        <f t="shared" si="35"/>
        <v>1259841.1002455256</v>
      </c>
      <c r="Y142" s="37">
        <f t="shared" si="35"/>
        <v>1291337.1277516633</v>
      </c>
      <c r="Z142" s="37">
        <f t="shared" si="35"/>
        <v>1323620.5559454549</v>
      </c>
      <c r="AA142" s="37">
        <f t="shared" si="35"/>
        <v>1356711.0698440913</v>
      </c>
      <c r="AB142" s="37">
        <f t="shared" si="35"/>
        <v>1390628.8465901935</v>
      </c>
      <c r="AC142" s="37">
        <f t="shared" si="35"/>
        <v>1425394.567754948</v>
      </c>
      <c r="AD142" s="37">
        <f t="shared" si="35"/>
        <v>1461029.4319488215</v>
      </c>
      <c r="AE142" s="37">
        <f t="shared" si="35"/>
        <v>1497555.1677475418</v>
      </c>
      <c r="AF142" s="37">
        <f t="shared" si="35"/>
        <v>1534994.0469412305</v>
      </c>
      <c r="AG142" s="37">
        <f t="shared" si="35"/>
        <v>1573368.8981147609</v>
      </c>
      <c r="AH142" s="37">
        <f t="shared" si="35"/>
        <v>1612703.1205676298</v>
      </c>
      <c r="AI142" s="37">
        <f t="shared" si="35"/>
        <v>1653020.6985818204</v>
      </c>
      <c r="AJ142" s="37">
        <f t="shared" si="35"/>
        <v>1694346.2160463654</v>
      </c>
      <c r="AK142" s="37">
        <f t="shared" si="35"/>
        <v>1728233.140367293</v>
      </c>
      <c r="AL142" s="37">
        <f t="shared" si="35"/>
        <v>1762797.803174639</v>
      </c>
      <c r="AM142" s="37">
        <f t="shared" si="35"/>
        <v>1798053.7592381318</v>
      </c>
      <c r="AN142" s="37">
        <f t="shared" si="35"/>
        <v>2728389.834422894</v>
      </c>
      <c r="AO142" s="37">
        <f t="shared" si="35"/>
        <v>2541476.3811113522</v>
      </c>
      <c r="AP142" s="37">
        <f t="shared" si="35"/>
        <v>2467093.4087335793</v>
      </c>
      <c r="AQ142" s="37">
        <f t="shared" si="35"/>
        <v>2393458.7144082515</v>
      </c>
      <c r="AR142" s="37">
        <f t="shared" si="35"/>
        <v>2445799.763696417</v>
      </c>
      <c r="AS142" s="37">
        <f t="shared" si="35"/>
        <v>2499321.7902203454</v>
      </c>
      <c r="AT142" s="37">
        <f t="shared" si="35"/>
        <v>2554052.4382122513</v>
      </c>
      <c r="AU142" s="37">
        <f t="shared" si="35"/>
        <v>2610020.025529623</v>
      </c>
      <c r="AV142" s="37">
        <f t="shared" si="35"/>
        <v>2667253.5607499336</v>
      </c>
      <c r="AW142" s="37">
        <f t="shared" si="35"/>
        <v>3383227.742912193</v>
      </c>
      <c r="AX142" s="37">
        <f t="shared" si="35"/>
        <v>3205858.0160256606</v>
      </c>
      <c r="AY142" s="37">
        <f t="shared" si="35"/>
        <v>2805270.201378826</v>
      </c>
      <c r="AZ142" s="37">
        <f t="shared" si="35"/>
        <v>2852931.9940502644</v>
      </c>
      <c r="BA142" s="37">
        <f t="shared" si="35"/>
        <v>2901448.282103042</v>
      </c>
      <c r="BB142" s="37">
        <f t="shared" si="35"/>
        <v>2950835.372180163</v>
      </c>
      <c r="BC142" s="37">
        <f t="shared" si="35"/>
        <v>3001109.9027545806</v>
      </c>
      <c r="BD142" s="37">
        <f t="shared" si="35"/>
        <v>3052288.851287407</v>
      </c>
      <c r="BE142" s="37">
        <f t="shared" si="35"/>
        <v>3104389.5415480137</v>
      </c>
      <c r="BF142" s="37">
        <f t="shared" si="35"/>
        <v>3828210.9010998104</v>
      </c>
      <c r="BG142" s="37">
        <f t="shared" si="35"/>
        <v>3714513.1564556</v>
      </c>
      <c r="BH142" s="37">
        <f t="shared" si="35"/>
        <v>3685638.934656458</v>
      </c>
      <c r="BI142" s="37">
        <f t="shared" si="35"/>
        <v>3628581.3969045207</v>
      </c>
      <c r="BJ142" s="37">
        <f t="shared" si="35"/>
        <v>3665776.347049697</v>
      </c>
      <c r="BK142" s="37">
        <f t="shared" si="35"/>
        <v>3703622.16046506</v>
      </c>
      <c r="BL142" s="37">
        <f t="shared" si="35"/>
        <v>3742133.9046670394</v>
      </c>
      <c r="BM142" s="37">
        <f t="shared" si="35"/>
        <v>3781327.0342365387</v>
      </c>
      <c r="BN142" s="37">
        <f t="shared" si="35"/>
        <v>3821217.4012526795</v>
      </c>
    </row>
    <row r="143" spans="1:66" ht="12.75">
      <c r="A143" s="86"/>
      <c r="J143" s="90"/>
      <c r="K143" s="90"/>
      <c r="L143" s="90"/>
      <c r="M143" s="173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</row>
    <row r="144" spans="1:66" ht="12.75">
      <c r="A144" s="87" t="s">
        <v>270</v>
      </c>
      <c r="G144" s="37">
        <f>G82</f>
        <v>138327.4</v>
      </c>
      <c r="H144" s="37">
        <f aca="true" t="shared" si="36" ref="H144:M144">H82</f>
        <v>160693.56666666665</v>
      </c>
      <c r="I144" s="37">
        <f t="shared" si="36"/>
        <v>216912.36533333332</v>
      </c>
      <c r="J144" s="37">
        <f t="shared" si="36"/>
        <v>250233.96359466668</v>
      </c>
      <c r="K144" s="37">
        <f t="shared" si="36"/>
        <v>314600.02904904535</v>
      </c>
      <c r="L144" s="37">
        <f t="shared" si="36"/>
        <v>362168.09596524155</v>
      </c>
      <c r="M144" s="156">
        <f t="shared" si="36"/>
        <v>774352.2652824358</v>
      </c>
      <c r="N144" s="37">
        <f>N82</f>
        <v>625777.1129435656</v>
      </c>
      <c r="O144" s="37">
        <f>O82</f>
        <v>426915.3815620065</v>
      </c>
      <c r="P144" s="37">
        <f aca="true" t="shared" si="37" ref="P144:BN144">P82</f>
        <v>962475.2637549213</v>
      </c>
      <c r="Q144" s="37">
        <f t="shared" si="37"/>
        <v>813729.4521432741</v>
      </c>
      <c r="R144" s="37">
        <f t="shared" si="37"/>
        <v>931477.3143518474</v>
      </c>
      <c r="S144" s="37">
        <f t="shared" si="37"/>
        <v>647596.9055092547</v>
      </c>
      <c r="T144" s="37">
        <f t="shared" si="37"/>
        <v>657940.2515812917</v>
      </c>
      <c r="U144" s="37">
        <f t="shared" si="37"/>
        <v>668592.3160376169</v>
      </c>
      <c r="V144" s="37">
        <f t="shared" si="37"/>
        <v>679562.3541017675</v>
      </c>
      <c r="W144" s="37">
        <f t="shared" si="37"/>
        <v>690859.8986286744</v>
      </c>
      <c r="X144" s="37">
        <f t="shared" si="37"/>
        <v>705303.1684335042</v>
      </c>
      <c r="Y144" s="37">
        <f t="shared" si="37"/>
        <v>713298.7709255309</v>
      </c>
      <c r="Z144" s="37">
        <f t="shared" si="37"/>
        <v>723542.9599517332</v>
      </c>
      <c r="AA144" s="37">
        <f t="shared" si="37"/>
        <v>734041.9449613529</v>
      </c>
      <c r="AB144" s="37">
        <f t="shared" si="37"/>
        <v>744802.0906190062</v>
      </c>
      <c r="AC144" s="37">
        <f t="shared" si="37"/>
        <v>755829.9206849852</v>
      </c>
      <c r="AD144" s="37">
        <f t="shared" si="37"/>
        <v>976507.1219925657</v>
      </c>
      <c r="AE144" s="37">
        <f t="shared" si="37"/>
        <v>790349.3229622478</v>
      </c>
      <c r="AF144" s="37">
        <f t="shared" si="37"/>
        <v>802221.000030414</v>
      </c>
      <c r="AG144" s="37">
        <f t="shared" si="37"/>
        <v>814388.1285574542</v>
      </c>
      <c r="AH144" s="37">
        <f t="shared" si="37"/>
        <v>826858.0894679694</v>
      </c>
      <c r="AI144" s="37">
        <f t="shared" si="37"/>
        <v>839638.4481882277</v>
      </c>
      <c r="AJ144" s="37">
        <f t="shared" si="37"/>
        <v>855553.2632586202</v>
      </c>
      <c r="AK144" s="37">
        <f t="shared" si="37"/>
        <v>864305.9764391615</v>
      </c>
      <c r="AL144" s="37">
        <f t="shared" si="37"/>
        <v>875272.70198425</v>
      </c>
      <c r="AM144" s="37">
        <f t="shared" si="37"/>
        <v>886457.7159735805</v>
      </c>
      <c r="AN144" s="37">
        <f t="shared" si="37"/>
        <v>1411990.379991771</v>
      </c>
      <c r="AO144" s="37">
        <f t="shared" si="37"/>
        <v>1295093.8928383957</v>
      </c>
      <c r="AP144" s="37">
        <f t="shared" si="37"/>
        <v>1452069.667272215</v>
      </c>
      <c r="AQ144" s="37">
        <f t="shared" si="37"/>
        <v>1202701.379357481</v>
      </c>
      <c r="AR144" s="37">
        <f t="shared" si="37"/>
        <v>1222756.9050098867</v>
      </c>
      <c r="AS144" s="37">
        <f t="shared" si="37"/>
        <v>1243289.5885006823</v>
      </c>
      <c r="AT144" s="37">
        <f t="shared" si="37"/>
        <v>1264311.282263436</v>
      </c>
      <c r="AU144" s="37">
        <f t="shared" si="37"/>
        <v>1285834.1451701215</v>
      </c>
      <c r="AV144" s="37">
        <f t="shared" si="37"/>
        <v>1307870.6507420205</v>
      </c>
      <c r="AW144" s="37">
        <f t="shared" si="37"/>
        <v>1711148.7026250956</v>
      </c>
      <c r="AX144" s="37">
        <f t="shared" si="37"/>
        <v>1600769.300304478</v>
      </c>
      <c r="AY144" s="37">
        <f t="shared" si="37"/>
        <v>1361947.544779365</v>
      </c>
      <c r="AZ144" s="37">
        <f t="shared" si="37"/>
        <v>1380669.8752715904</v>
      </c>
      <c r="BA144" s="37">
        <f t="shared" si="37"/>
        <v>1399752.5101505</v>
      </c>
      <c r="BB144" s="37">
        <f t="shared" si="37"/>
        <v>1628577.8566883043</v>
      </c>
      <c r="BC144" s="37">
        <f t="shared" si="37"/>
        <v>1450068.6060805505</v>
      </c>
      <c r="BD144" s="37">
        <f t="shared" si="37"/>
        <v>1470277.2463874323</v>
      </c>
      <c r="BE144" s="37">
        <f t="shared" si="37"/>
        <v>1490876.8023886315</v>
      </c>
      <c r="BF144" s="37">
        <f t="shared" si="37"/>
        <v>1897469.0986995518</v>
      </c>
      <c r="BG144" s="37">
        <f t="shared" si="37"/>
        <v>1822476.448891738</v>
      </c>
      <c r="BH144" s="37">
        <f t="shared" si="37"/>
        <v>1796098.690773401</v>
      </c>
      <c r="BI144" s="37">
        <f t="shared" si="37"/>
        <v>1760038.3220363786</v>
      </c>
      <c r="BJ144" s="37">
        <f t="shared" si="37"/>
        <v>1778141.9363211584</v>
      </c>
      <c r="BK144" s="37">
        <f t="shared" si="37"/>
        <v>1796603.2345274435</v>
      </c>
      <c r="BL144" s="37">
        <f t="shared" si="37"/>
        <v>1815430.7955196532</v>
      </c>
      <c r="BM144" s="37">
        <f t="shared" si="37"/>
        <v>1834633.4202493257</v>
      </c>
      <c r="BN144" s="37">
        <f t="shared" si="37"/>
        <v>2063595.137750809</v>
      </c>
    </row>
    <row r="145" spans="1:66" ht="12.75">
      <c r="A145" s="87"/>
      <c r="G145" s="88"/>
      <c r="H145" s="88"/>
      <c r="I145" s="88"/>
      <c r="J145" s="89"/>
      <c r="K145" s="89"/>
      <c r="L145" s="89"/>
      <c r="M145" s="174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</row>
    <row r="146" spans="1:66" ht="12.75">
      <c r="A146" s="87" t="s">
        <v>221</v>
      </c>
      <c r="G146" s="37">
        <f>G142-G144</f>
        <v>-138327.4</v>
      </c>
      <c r="H146" s="37">
        <f aca="true" t="shared" si="38" ref="H146:M146">H142-H144</f>
        <v>-160693.56666666665</v>
      </c>
      <c r="I146" s="37">
        <f t="shared" si="38"/>
        <v>-216912.36533333332</v>
      </c>
      <c r="J146" s="37">
        <f t="shared" si="38"/>
        <v>-250233.96359466668</v>
      </c>
      <c r="K146" s="37">
        <f t="shared" si="38"/>
        <v>-314600.02904904535</v>
      </c>
      <c r="L146" s="37">
        <f t="shared" si="38"/>
        <v>-362168.09596524155</v>
      </c>
      <c r="M146" s="156">
        <f t="shared" si="38"/>
        <v>1709647.7347175642</v>
      </c>
      <c r="N146" s="37">
        <f>N142-N144</f>
        <v>1031050.8870564344</v>
      </c>
      <c r="O146" s="37">
        <f>O142-O144</f>
        <v>-426915.3815620065</v>
      </c>
      <c r="P146" s="37">
        <f aca="true" t="shared" si="39" ref="P146:BN146">P142-P144</f>
        <v>1211024.7362450787</v>
      </c>
      <c r="Q146" s="37">
        <f t="shared" si="39"/>
        <v>816395.5478567259</v>
      </c>
      <c r="R146" s="37">
        <f t="shared" si="39"/>
        <v>426960.1856481526</v>
      </c>
      <c r="S146" s="37">
        <f t="shared" si="39"/>
        <v>439153.09449074534</v>
      </c>
      <c r="T146" s="37">
        <f t="shared" si="39"/>
        <v>461412.24841870833</v>
      </c>
      <c r="U146" s="37">
        <f t="shared" si="39"/>
        <v>484340.758962383</v>
      </c>
      <c r="V146" s="37">
        <f t="shared" si="39"/>
        <v>507958.7131482328</v>
      </c>
      <c r="W146" s="37">
        <f t="shared" si="39"/>
        <v>532286.8006388256</v>
      </c>
      <c r="X146" s="37">
        <f t="shared" si="39"/>
        <v>554537.9318120214</v>
      </c>
      <c r="Y146" s="37">
        <f t="shared" si="39"/>
        <v>578038.3568261324</v>
      </c>
      <c r="Z146" s="37">
        <f t="shared" si="39"/>
        <v>600077.5959937216</v>
      </c>
      <c r="AA146" s="37">
        <f t="shared" si="39"/>
        <v>622669.1248827385</v>
      </c>
      <c r="AB146" s="37">
        <f t="shared" si="39"/>
        <v>645826.7559711873</v>
      </c>
      <c r="AC146" s="37">
        <f t="shared" si="39"/>
        <v>669564.6470699628</v>
      </c>
      <c r="AD146" s="37">
        <f t="shared" si="39"/>
        <v>484522.30995625583</v>
      </c>
      <c r="AE146" s="37">
        <f t="shared" si="39"/>
        <v>707205.844785294</v>
      </c>
      <c r="AF146" s="37">
        <f t="shared" si="39"/>
        <v>732773.0469108166</v>
      </c>
      <c r="AG146" s="37">
        <f t="shared" si="39"/>
        <v>758980.7695573067</v>
      </c>
      <c r="AH146" s="37">
        <f t="shared" si="39"/>
        <v>785845.0310996604</v>
      </c>
      <c r="AI146" s="37">
        <f t="shared" si="39"/>
        <v>813382.2503935926</v>
      </c>
      <c r="AJ146" s="37">
        <f t="shared" si="39"/>
        <v>838792.9527877453</v>
      </c>
      <c r="AK146" s="37">
        <f t="shared" si="39"/>
        <v>863927.1639281316</v>
      </c>
      <c r="AL146" s="37">
        <f t="shared" si="39"/>
        <v>887525.1011903889</v>
      </c>
      <c r="AM146" s="37">
        <f t="shared" si="39"/>
        <v>911596.0432645513</v>
      </c>
      <c r="AN146" s="37">
        <f t="shared" si="39"/>
        <v>1316399.4544311229</v>
      </c>
      <c r="AO146" s="37">
        <f t="shared" si="39"/>
        <v>1246382.4882729566</v>
      </c>
      <c r="AP146" s="37">
        <f t="shared" si="39"/>
        <v>1015023.7414613643</v>
      </c>
      <c r="AQ146" s="37">
        <f t="shared" si="39"/>
        <v>1190757.3350507705</v>
      </c>
      <c r="AR146" s="37">
        <f t="shared" si="39"/>
        <v>1223042.8586865305</v>
      </c>
      <c r="AS146" s="37">
        <f t="shared" si="39"/>
        <v>1256032.201719663</v>
      </c>
      <c r="AT146" s="37">
        <f t="shared" si="39"/>
        <v>1289741.1559488154</v>
      </c>
      <c r="AU146" s="37">
        <f t="shared" si="39"/>
        <v>1324185.8803595016</v>
      </c>
      <c r="AV146" s="37">
        <f t="shared" si="39"/>
        <v>1359382.9100079131</v>
      </c>
      <c r="AW146" s="37">
        <f t="shared" si="39"/>
        <v>1672079.0402870972</v>
      </c>
      <c r="AX146" s="37">
        <f t="shared" si="39"/>
        <v>1605088.7157211825</v>
      </c>
      <c r="AY146" s="37">
        <f t="shared" si="39"/>
        <v>1443322.656599461</v>
      </c>
      <c r="AZ146" s="37">
        <f t="shared" si="39"/>
        <v>1472262.118778674</v>
      </c>
      <c r="BA146" s="37">
        <f t="shared" si="39"/>
        <v>1501695.771952542</v>
      </c>
      <c r="BB146" s="37">
        <f t="shared" si="39"/>
        <v>1322257.5154918586</v>
      </c>
      <c r="BC146" s="37">
        <f t="shared" si="39"/>
        <v>1551041.2966740301</v>
      </c>
      <c r="BD146" s="37">
        <f t="shared" si="39"/>
        <v>1582011.6048999745</v>
      </c>
      <c r="BE146" s="37">
        <f t="shared" si="39"/>
        <v>1613512.7391593822</v>
      </c>
      <c r="BF146" s="37">
        <f t="shared" si="39"/>
        <v>1930741.8024002586</v>
      </c>
      <c r="BG146" s="37">
        <f t="shared" si="39"/>
        <v>1892036.7075638622</v>
      </c>
      <c r="BH146" s="37">
        <f t="shared" si="39"/>
        <v>1889540.243883057</v>
      </c>
      <c r="BI146" s="37">
        <f t="shared" si="39"/>
        <v>1868543.0748681421</v>
      </c>
      <c r="BJ146" s="37">
        <f t="shared" si="39"/>
        <v>1887634.4107285384</v>
      </c>
      <c r="BK146" s="37">
        <f t="shared" si="39"/>
        <v>1907018.9259376163</v>
      </c>
      <c r="BL146" s="37">
        <f t="shared" si="39"/>
        <v>1926703.1091473862</v>
      </c>
      <c r="BM146" s="37">
        <f t="shared" si="39"/>
        <v>1946693.613987213</v>
      </c>
      <c r="BN146" s="37">
        <f t="shared" si="39"/>
        <v>1757622.2635018704</v>
      </c>
    </row>
    <row r="147" spans="1:66" ht="12.75">
      <c r="A147" s="87"/>
      <c r="G147" s="88"/>
      <c r="H147" s="88"/>
      <c r="I147" s="88"/>
      <c r="J147" s="89"/>
      <c r="K147" s="89"/>
      <c r="L147" s="89"/>
      <c r="M147" s="174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</row>
    <row r="148" spans="1:66" ht="13.5" thickBot="1">
      <c r="A148" s="85" t="s">
        <v>222</v>
      </c>
      <c r="G148" s="91">
        <f>G140+G146</f>
        <v>864783.6</v>
      </c>
      <c r="H148" s="91">
        <f aca="true" t="shared" si="40" ref="H148:O148">G148+H146</f>
        <v>704090.0333333333</v>
      </c>
      <c r="I148" s="91">
        <f t="shared" si="40"/>
        <v>487177.668</v>
      </c>
      <c r="J148" s="91">
        <f t="shared" si="40"/>
        <v>236943.70440533332</v>
      </c>
      <c r="K148" s="91">
        <f t="shared" si="40"/>
        <v>-77656.32464371203</v>
      </c>
      <c r="L148" s="91">
        <f t="shared" si="40"/>
        <v>-439824.4206089536</v>
      </c>
      <c r="M148" s="175">
        <f t="shared" si="40"/>
        <v>1269823.3141086106</v>
      </c>
      <c r="N148" s="91">
        <f t="shared" si="40"/>
        <v>2300874.201165045</v>
      </c>
      <c r="O148" s="91">
        <f t="shared" si="40"/>
        <v>1873958.8196030387</v>
      </c>
      <c r="P148" s="91">
        <f aca="true" t="shared" si="41" ref="P148:BN148">O148+P146</f>
        <v>3084983.5558481175</v>
      </c>
      <c r="Q148" s="91">
        <f t="shared" si="41"/>
        <v>3901379.103704843</v>
      </c>
      <c r="R148" s="91">
        <f t="shared" si="41"/>
        <v>4328339.289352996</v>
      </c>
      <c r="S148" s="91">
        <f t="shared" si="41"/>
        <v>4767492.383843741</v>
      </c>
      <c r="T148" s="91">
        <f t="shared" si="41"/>
        <v>5228904.63226245</v>
      </c>
      <c r="U148" s="91">
        <f t="shared" si="41"/>
        <v>5713245.391224833</v>
      </c>
      <c r="V148" s="91">
        <f t="shared" si="41"/>
        <v>6221204.104373066</v>
      </c>
      <c r="W148" s="91">
        <f t="shared" si="41"/>
        <v>6753490.905011891</v>
      </c>
      <c r="X148" s="91">
        <f t="shared" si="41"/>
        <v>7308028.836823912</v>
      </c>
      <c r="Y148" s="91">
        <f t="shared" si="41"/>
        <v>7886067.1936500445</v>
      </c>
      <c r="Z148" s="91">
        <f t="shared" si="41"/>
        <v>8486144.789643766</v>
      </c>
      <c r="AA148" s="91">
        <f t="shared" si="41"/>
        <v>9108813.914526505</v>
      </c>
      <c r="AB148" s="91">
        <f t="shared" si="41"/>
        <v>9754640.670497693</v>
      </c>
      <c r="AC148" s="91">
        <f t="shared" si="41"/>
        <v>10424205.317567656</v>
      </c>
      <c r="AD148" s="91">
        <f t="shared" si="41"/>
        <v>10908727.627523912</v>
      </c>
      <c r="AE148" s="91">
        <f t="shared" si="41"/>
        <v>11615933.472309206</v>
      </c>
      <c r="AF148" s="91">
        <f t="shared" si="41"/>
        <v>12348706.519220022</v>
      </c>
      <c r="AG148" s="91">
        <f t="shared" si="41"/>
        <v>13107687.288777329</v>
      </c>
      <c r="AH148" s="91">
        <f t="shared" si="41"/>
        <v>13893532.31987699</v>
      </c>
      <c r="AI148" s="91">
        <f t="shared" si="41"/>
        <v>14706914.570270581</v>
      </c>
      <c r="AJ148" s="91">
        <f t="shared" si="41"/>
        <v>15545707.523058327</v>
      </c>
      <c r="AK148" s="91">
        <f t="shared" si="41"/>
        <v>16409634.686986458</v>
      </c>
      <c r="AL148" s="91">
        <f t="shared" si="41"/>
        <v>17297159.788176846</v>
      </c>
      <c r="AM148" s="91">
        <f t="shared" si="41"/>
        <v>18208755.8314414</v>
      </c>
      <c r="AN148" s="91">
        <f t="shared" si="41"/>
        <v>19525155.285872523</v>
      </c>
      <c r="AO148" s="91">
        <f t="shared" si="41"/>
        <v>20771537.77414548</v>
      </c>
      <c r="AP148" s="91">
        <f t="shared" si="41"/>
        <v>21786561.515606843</v>
      </c>
      <c r="AQ148" s="91">
        <f t="shared" si="41"/>
        <v>22977318.850657612</v>
      </c>
      <c r="AR148" s="91">
        <f t="shared" si="41"/>
        <v>24200361.70934414</v>
      </c>
      <c r="AS148" s="91">
        <f t="shared" si="41"/>
        <v>25456393.911063805</v>
      </c>
      <c r="AT148" s="91">
        <f t="shared" si="41"/>
        <v>26746135.06701262</v>
      </c>
      <c r="AU148" s="91">
        <f t="shared" si="41"/>
        <v>28070320.94737212</v>
      </c>
      <c r="AV148" s="91">
        <f t="shared" si="41"/>
        <v>29429703.857380033</v>
      </c>
      <c r="AW148" s="91">
        <f t="shared" si="41"/>
        <v>31101782.89766713</v>
      </c>
      <c r="AX148" s="91">
        <f t="shared" si="41"/>
        <v>32706871.61338831</v>
      </c>
      <c r="AY148" s="91">
        <f t="shared" si="41"/>
        <v>34150194.26998777</v>
      </c>
      <c r="AZ148" s="91">
        <f t="shared" si="41"/>
        <v>35622456.388766445</v>
      </c>
      <c r="BA148" s="91">
        <f t="shared" si="41"/>
        <v>37124152.160718985</v>
      </c>
      <c r="BB148" s="91">
        <f t="shared" si="41"/>
        <v>38446409.67621084</v>
      </c>
      <c r="BC148" s="91">
        <f t="shared" si="41"/>
        <v>39997450.97288487</v>
      </c>
      <c r="BD148" s="91">
        <f t="shared" si="41"/>
        <v>41579462.577784844</v>
      </c>
      <c r="BE148" s="91">
        <f t="shared" si="41"/>
        <v>43192975.31694423</v>
      </c>
      <c r="BF148" s="91">
        <f t="shared" si="41"/>
        <v>45123717.11934449</v>
      </c>
      <c r="BG148" s="91">
        <f t="shared" si="41"/>
        <v>47015753.82690835</v>
      </c>
      <c r="BH148" s="91">
        <f t="shared" si="41"/>
        <v>48905294.07079141</v>
      </c>
      <c r="BI148" s="91">
        <f t="shared" si="41"/>
        <v>50773837.14565955</v>
      </c>
      <c r="BJ148" s="91">
        <f t="shared" si="41"/>
        <v>52661471.55638809</v>
      </c>
      <c r="BK148" s="91">
        <f t="shared" si="41"/>
        <v>54568490.4823257</v>
      </c>
      <c r="BL148" s="91">
        <f t="shared" si="41"/>
        <v>56495193.59147309</v>
      </c>
      <c r="BM148" s="91">
        <f t="shared" si="41"/>
        <v>58441887.2054603</v>
      </c>
      <c r="BN148" s="91">
        <f t="shared" si="41"/>
        <v>60199509.46896217</v>
      </c>
    </row>
    <row r="149" spans="1:66" ht="14.25" thickBot="1" thickTop="1">
      <c r="A149" s="83"/>
      <c r="B149" s="83"/>
      <c r="C149" s="83"/>
      <c r="D149" s="83"/>
      <c r="E149" s="83"/>
      <c r="F149" s="84"/>
      <c r="G149" s="83"/>
      <c r="H149" s="83"/>
      <c r="I149" s="83"/>
      <c r="J149" s="83"/>
      <c r="K149" s="83"/>
      <c r="L149" s="83"/>
      <c r="M149" s="171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</row>
    <row r="151" spans="7:66" ht="12.75">
      <c r="G151" s="88"/>
      <c r="H151" s="88"/>
      <c r="I151" s="88"/>
      <c r="J151" s="88"/>
      <c r="K151" s="88"/>
      <c r="L151" s="88"/>
      <c r="M151" s="176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</row>
    <row r="152" spans="7:66" ht="12.75">
      <c r="G152" s="88"/>
      <c r="H152" s="88"/>
      <c r="I152" s="88"/>
      <c r="J152" s="88"/>
      <c r="K152" s="88"/>
      <c r="L152" s="88"/>
      <c r="M152" s="176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</row>
    <row r="153" ht="12.75">
      <c r="H153" s="94"/>
    </row>
    <row r="154" ht="12.75">
      <c r="H154" s="94"/>
    </row>
  </sheetData>
  <mergeCells count="12">
    <mergeCell ref="M7:N7"/>
    <mergeCell ref="O9:O10"/>
    <mergeCell ref="G85:R85"/>
    <mergeCell ref="G86:R86"/>
    <mergeCell ref="S85:AD85"/>
    <mergeCell ref="S86:AD86"/>
    <mergeCell ref="BC85:BN85"/>
    <mergeCell ref="BC86:BN86"/>
    <mergeCell ref="AE85:AP85"/>
    <mergeCell ref="AE86:AP86"/>
    <mergeCell ref="AQ85:BB85"/>
    <mergeCell ref="AQ86:BB86"/>
  </mergeCells>
  <printOptions horizontalCentered="1"/>
  <pageMargins left="0.25" right="0.25" top="0.46" bottom="0.46" header="0.29" footer="0.15"/>
  <pageSetup fitToHeight="4" fitToWidth="0" horizontalDpi="600" verticalDpi="600" orientation="landscape" scale="47" r:id="rId3"/>
  <headerFooter alignWithMargins="0">
    <oddHeader>&amp;C&amp;"Arial,Bold"&amp;14Detail of Statement and Uses of Cash</oddHeader>
    <oddFooter>&amp;L&amp;F&amp;A&amp;R&amp;P - &amp;N</oddFooter>
  </headerFooter>
  <colBreaks count="4" manualBreakCount="4">
    <brk id="18" max="148" man="1"/>
    <brk id="30" max="65535" man="1"/>
    <brk id="42" max="65535" man="1"/>
    <brk id="54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227"/>
  <sheetViews>
    <sheetView tabSelected="1" view="pageBreakPreview" zoomScale="75" zoomScaleNormal="75" zoomScaleSheetLayoutView="75" workbookViewId="0" topLeftCell="A87">
      <pane xSplit="1" topLeftCell="BJ1" activePane="topRight" state="frozen"/>
      <selection pane="topLeft" activeCell="A91" sqref="A91"/>
      <selection pane="topRight" activeCell="BR21" sqref="BR21"/>
    </sheetView>
  </sheetViews>
  <sheetFormatPr defaultColWidth="9.140625" defaultRowHeight="12.75"/>
  <cols>
    <col min="1" max="1" width="53.421875" style="0" customWidth="1"/>
    <col min="2" max="2" width="19.140625" style="152" customWidth="1"/>
    <col min="3" max="3" width="10.28125" style="194" bestFit="1" customWidth="1"/>
    <col min="4" max="4" width="10.57421875" style="194" bestFit="1" customWidth="1"/>
    <col min="5" max="5" width="8.00390625" style="194" customWidth="1"/>
    <col min="6" max="6" width="13.28125" style="0" customWidth="1"/>
    <col min="7" max="7" width="1.8515625" style="0" customWidth="1"/>
    <col min="8" max="8" width="11.28125" style="0" bestFit="1" customWidth="1"/>
    <col min="9" max="9" width="9.7109375" style="0" bestFit="1" customWidth="1"/>
    <col min="10" max="13" width="9.7109375" style="0" customWidth="1"/>
    <col min="14" max="18" width="11.28125" style="0" bestFit="1" customWidth="1"/>
    <col min="19" max="19" width="12.28125" style="0" bestFit="1" customWidth="1"/>
    <col min="20" max="20" width="11.28125" style="0" customWidth="1"/>
    <col min="21" max="30" width="11.28125" style="0" bestFit="1" customWidth="1"/>
    <col min="31" max="31" width="12.28125" style="0" bestFit="1" customWidth="1"/>
    <col min="32" max="42" width="11.28125" style="0" customWidth="1"/>
    <col min="43" max="43" width="12.28125" style="0" bestFit="1" customWidth="1"/>
    <col min="44" max="44" width="11.28125" style="0" bestFit="1" customWidth="1"/>
    <col min="45" max="54" width="11.28125" style="0" customWidth="1"/>
    <col min="55" max="55" width="12.28125" style="0" bestFit="1" customWidth="1"/>
    <col min="56" max="66" width="11.28125" style="0" customWidth="1"/>
    <col min="67" max="67" width="12.28125" style="0" bestFit="1" customWidth="1"/>
    <col min="68" max="68" width="10.28125" style="0" bestFit="1" customWidth="1"/>
    <col min="69" max="16384" width="7.8515625" style="0" customWidth="1"/>
  </cols>
  <sheetData>
    <row r="1" spans="1:32" ht="15">
      <c r="A1" s="185" t="s">
        <v>307</v>
      </c>
      <c r="B1" s="196"/>
      <c r="C1" s="197"/>
      <c r="D1" s="197"/>
      <c r="E1" s="188"/>
      <c r="F1" s="12"/>
      <c r="G1" s="1"/>
      <c r="H1" s="10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7"/>
    </row>
    <row r="2" spans="1:32" ht="14.25">
      <c r="A2" s="184" t="s">
        <v>318</v>
      </c>
      <c r="B2" s="195">
        <v>0.5</v>
      </c>
      <c r="C2" s="197"/>
      <c r="D2" s="197"/>
      <c r="E2" s="188"/>
      <c r="F2" s="12"/>
      <c r="G2" s="1"/>
      <c r="H2" s="10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7"/>
    </row>
    <row r="3" spans="1:56" ht="15.75">
      <c r="A3" s="183"/>
      <c r="B3" s="196"/>
      <c r="C3" s="197"/>
      <c r="D3" s="197"/>
      <c r="E3" s="188"/>
      <c r="F3" s="12"/>
      <c r="G3" s="1"/>
      <c r="H3" s="10" t="s">
        <v>109</v>
      </c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 t="s">
        <v>110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7" t="s">
        <v>111</v>
      </c>
      <c r="AR3" t="s">
        <v>112</v>
      </c>
      <c r="BD3" t="s">
        <v>113</v>
      </c>
    </row>
    <row r="4" spans="2:67" ht="13.5" thickBot="1">
      <c r="B4" s="198"/>
      <c r="C4" s="188"/>
      <c r="D4" s="188"/>
      <c r="E4" s="188"/>
      <c r="F4" s="12"/>
      <c r="G4" s="1"/>
      <c r="H4" s="66">
        <v>1</v>
      </c>
      <c r="I4" s="66">
        <v>2</v>
      </c>
      <c r="J4" s="66">
        <v>3</v>
      </c>
      <c r="K4" s="66">
        <v>4</v>
      </c>
      <c r="L4" s="66">
        <v>5</v>
      </c>
      <c r="M4" s="66">
        <v>6</v>
      </c>
      <c r="N4" s="66">
        <v>7</v>
      </c>
      <c r="O4" s="66">
        <v>8</v>
      </c>
      <c r="P4" s="66">
        <v>9</v>
      </c>
      <c r="Q4" s="66">
        <v>10</v>
      </c>
      <c r="R4" s="66">
        <v>11</v>
      </c>
      <c r="S4" s="66">
        <v>12</v>
      </c>
      <c r="T4" s="66">
        <v>1</v>
      </c>
      <c r="U4" s="66">
        <v>2</v>
      </c>
      <c r="V4" s="66">
        <v>3</v>
      </c>
      <c r="W4" s="66">
        <v>4</v>
      </c>
      <c r="X4" s="66">
        <v>5</v>
      </c>
      <c r="Y4" s="66">
        <v>6</v>
      </c>
      <c r="Z4" s="66">
        <v>7</v>
      </c>
      <c r="AA4" s="66">
        <v>8</v>
      </c>
      <c r="AB4" s="66">
        <v>9</v>
      </c>
      <c r="AC4" s="66">
        <v>10</v>
      </c>
      <c r="AD4" s="66">
        <v>11</v>
      </c>
      <c r="AE4" s="66">
        <v>12</v>
      </c>
      <c r="AF4" s="66">
        <v>1</v>
      </c>
      <c r="AG4" s="66">
        <v>2</v>
      </c>
      <c r="AH4" s="66">
        <v>3</v>
      </c>
      <c r="AI4" s="66">
        <v>4</v>
      </c>
      <c r="AJ4" s="66">
        <v>5</v>
      </c>
      <c r="AK4" s="66">
        <v>6</v>
      </c>
      <c r="AL4" s="66">
        <v>7</v>
      </c>
      <c r="AM4" s="66">
        <v>8</v>
      </c>
      <c r="AN4" s="66">
        <v>9</v>
      </c>
      <c r="AO4" s="66">
        <v>10</v>
      </c>
      <c r="AP4" s="66">
        <v>11</v>
      </c>
      <c r="AQ4" s="66">
        <v>12</v>
      </c>
      <c r="AR4" s="66">
        <v>1</v>
      </c>
      <c r="AS4" s="66">
        <v>2</v>
      </c>
      <c r="AT4" s="66">
        <v>3</v>
      </c>
      <c r="AU4" s="66">
        <v>4</v>
      </c>
      <c r="AV4" s="66">
        <v>5</v>
      </c>
      <c r="AW4" s="66">
        <v>6</v>
      </c>
      <c r="AX4" s="66">
        <v>7</v>
      </c>
      <c r="AY4" s="66">
        <v>8</v>
      </c>
      <c r="AZ4" s="66">
        <v>9</v>
      </c>
      <c r="BA4" s="66">
        <v>10</v>
      </c>
      <c r="BB4" s="66">
        <v>11</v>
      </c>
      <c r="BC4" s="66">
        <v>12</v>
      </c>
      <c r="BD4" s="66">
        <v>1</v>
      </c>
      <c r="BE4" s="66">
        <v>2</v>
      </c>
      <c r="BF4" s="66">
        <v>3</v>
      </c>
      <c r="BG4" s="66">
        <v>4</v>
      </c>
      <c r="BH4" s="66">
        <v>5</v>
      </c>
      <c r="BI4" s="66">
        <v>6</v>
      </c>
      <c r="BJ4" s="66">
        <v>7</v>
      </c>
      <c r="BK4" s="66">
        <v>8</v>
      </c>
      <c r="BL4" s="66">
        <v>9</v>
      </c>
      <c r="BM4" s="66">
        <v>10</v>
      </c>
      <c r="BN4" s="66">
        <v>11</v>
      </c>
      <c r="BO4" s="66">
        <v>12</v>
      </c>
    </row>
    <row r="5" spans="1:31" ht="12.75">
      <c r="A5" s="186"/>
      <c r="C5" s="193" t="s">
        <v>108</v>
      </c>
      <c r="D5" s="193"/>
      <c r="E5" s="199">
        <v>0.045</v>
      </c>
      <c r="F5" s="12"/>
      <c r="G5" s="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ht="30.75" customHeight="1">
      <c r="A6" s="187" t="s">
        <v>306</v>
      </c>
      <c r="B6" s="189" t="s">
        <v>2</v>
      </c>
      <c r="C6" s="189" t="s">
        <v>1</v>
      </c>
      <c r="D6" s="189" t="s">
        <v>107</v>
      </c>
      <c r="E6" s="189" t="s">
        <v>0</v>
      </c>
      <c r="F6" s="13"/>
      <c r="G6" s="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.75">
      <c r="A7" s="220" t="s">
        <v>13</v>
      </c>
      <c r="B7" s="190"/>
      <c r="C7" s="191"/>
      <c r="D7" s="191"/>
      <c r="E7" s="192"/>
      <c r="F7" s="16"/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67" ht="12.75">
      <c r="A8" s="221" t="s">
        <v>7</v>
      </c>
      <c r="B8" s="200" t="s">
        <v>17</v>
      </c>
      <c r="C8" s="191">
        <v>125000</v>
      </c>
      <c r="D8" s="201">
        <v>0.15</v>
      </c>
      <c r="E8" s="192">
        <v>1</v>
      </c>
      <c r="F8" s="16"/>
      <c r="G8" s="17"/>
      <c r="H8" s="18">
        <f>IF(COUNT($H$4:H$4)&gt;=$E8,$C8/12,0)</f>
        <v>10416.666666666666</v>
      </c>
      <c r="I8" s="18">
        <f>IF(COUNT($H$4:I$4)&gt;=$E8,$C8/12,0)</f>
        <v>10416.666666666666</v>
      </c>
      <c r="J8" s="18">
        <f>IF(COUNT($H$4:J$4)&gt;=$E8,$C8/12,0)</f>
        <v>10416.666666666666</v>
      </c>
      <c r="K8" s="18">
        <f>IF(COUNT($H$4:K$4)&gt;=$E8,$C8/12,0)</f>
        <v>10416.666666666666</v>
      </c>
      <c r="L8" s="18">
        <f>IF(COUNT($H$4:L$4)&gt;=$E8,$C8/12,0)</f>
        <v>10416.666666666666</v>
      </c>
      <c r="M8" s="18">
        <f>IF(COUNT($H$4:M$4)&gt;=$E8,$C8/12,0)</f>
        <v>10416.666666666666</v>
      </c>
      <c r="N8" s="18">
        <f>IF(COUNT($H$4:N$4)&gt;=$E8,$C8/12,0)</f>
        <v>10416.666666666666</v>
      </c>
      <c r="O8" s="18">
        <f>IF(COUNT($H$4:O$4)&gt;=$E8,$C8/12,0)</f>
        <v>10416.666666666666</v>
      </c>
      <c r="P8" s="18">
        <f>IF(COUNT($H$4:P$4)&gt;=$E8,$C8/12,0)</f>
        <v>10416.666666666666</v>
      </c>
      <c r="Q8" s="18">
        <f>IF(COUNT($H$4:Q$4)&gt;=$E8,$C8/12,0)</f>
        <v>10416.666666666666</v>
      </c>
      <c r="R8" s="18">
        <f>IF(COUNT($H$4:R$4)&gt;=$E8,$C8/12,0)</f>
        <v>10416.666666666666</v>
      </c>
      <c r="S8" s="18">
        <f>IF(COUNT($H$4:S$4)&gt;=$E8,$C8/12,0)+((R8*12)*$D8)</f>
        <v>29166.666666666664</v>
      </c>
      <c r="T8" s="18">
        <f>IF(COUNT($H$4:T$4)&gt;=$E8,$C8/12,0)*(1+$E$5)</f>
        <v>10885.416666666666</v>
      </c>
      <c r="U8" s="18">
        <f>IF(COUNT($H$4:U$4)&gt;=$E8,$C8/12,0)*(1+$E$5)</f>
        <v>10885.416666666666</v>
      </c>
      <c r="V8" s="18">
        <f>IF(COUNT($H$4:V$4)&gt;=$E8,$C8/12,0)*(1+$E$5)</f>
        <v>10885.416666666666</v>
      </c>
      <c r="W8" s="18">
        <f>IF(COUNT($H$4:W$4)&gt;=$E8,$C8/12,0)*(1+$E$5)</f>
        <v>10885.416666666666</v>
      </c>
      <c r="X8" s="18">
        <f>IF(COUNT($H$4:X$4)&gt;=$E8,$C8/12,0)*(1+$E$5)</f>
        <v>10885.416666666666</v>
      </c>
      <c r="Y8" s="18">
        <f>IF(COUNT($H$4:Y$4)&gt;=$E8,$C8/12,0)*(1+$E$5)</f>
        <v>10885.416666666666</v>
      </c>
      <c r="Z8" s="18">
        <f>IF(COUNT($H$4:Z$4)&gt;=$E8,$C8/12,0)*(1+$E$5)</f>
        <v>10885.416666666666</v>
      </c>
      <c r="AA8" s="18">
        <f>IF(COUNT($H$4:AA$4)&gt;=$E8,$C8/12,0)*(1+$E$5)</f>
        <v>10885.416666666666</v>
      </c>
      <c r="AB8" s="18">
        <f>IF(COUNT($H$4:AB$4)&gt;=$E8,$C8/12,0)*(1+$E$5)</f>
        <v>10885.416666666666</v>
      </c>
      <c r="AC8" s="18">
        <f>IF(COUNT($H$4:AC$4)&gt;=$E8,$C8/12,0)*(1+$E$5)</f>
        <v>10885.416666666666</v>
      </c>
      <c r="AD8" s="18">
        <f>IF(COUNT($H$4:AD$4)&gt;=$E8,$C8/12,0)*(1+$E$5)</f>
        <v>10885.416666666666</v>
      </c>
      <c r="AE8" s="18">
        <f>IF(COUNT($H$4:AE$4)&gt;=$E8,$C8/12,0)*(1+$E$5)+((R8*12)*$D8)</f>
        <v>29635.416666666664</v>
      </c>
      <c r="AF8" s="18">
        <f>IF(COUNT($H$4:AF$4)&gt;=$E8,$C8/12,0)*(1+$E$5)^2</f>
        <v>11375.260416666664</v>
      </c>
      <c r="AG8" s="18">
        <f>IF(COUNT($H$4:AG$4)&gt;=$E8,$C8/12,0)*(1+$E$5)^2</f>
        <v>11375.260416666664</v>
      </c>
      <c r="AH8" s="18">
        <f>IF(COUNT($H$4:AH$4)&gt;=$E8,$C8/12,0)*(1+$E$5)^2</f>
        <v>11375.260416666664</v>
      </c>
      <c r="AI8" s="18">
        <f>IF(COUNT($H$4:AI$4)&gt;=$E8,$C8/12,0)*(1+$E$5)^2</f>
        <v>11375.260416666664</v>
      </c>
      <c r="AJ8" s="18">
        <f>IF(COUNT($H$4:AJ$4)&gt;=$E8,$C8/12,0)*(1+$E$5)^2</f>
        <v>11375.260416666664</v>
      </c>
      <c r="AK8" s="18">
        <f>IF(COUNT($H$4:AK$4)&gt;=$E8,$C8/12,0)*(1+$E$5)^2</f>
        <v>11375.260416666664</v>
      </c>
      <c r="AL8" s="18">
        <f>IF(COUNT($H$4:AL$4)&gt;=$E8,$C8/12,0)*(1+$E$5)^2</f>
        <v>11375.260416666664</v>
      </c>
      <c r="AM8" s="18">
        <f>IF(COUNT($H$4:AM$4)&gt;=$E8,$C8/12,0)*(1+$E$5)^2</f>
        <v>11375.260416666664</v>
      </c>
      <c r="AN8" s="18">
        <f>IF(COUNT($H$4:AN$4)&gt;=$E8,$C8/12,0)*(1+$E$5)^2</f>
        <v>11375.260416666664</v>
      </c>
      <c r="AO8" s="18">
        <f>IF(COUNT($H$4:AO$4)&gt;=$E8,$C8/12,0)*(1+$E$5)^2</f>
        <v>11375.260416666664</v>
      </c>
      <c r="AP8" s="18">
        <f>IF(COUNT($H$4:AP$4)&gt;=$E8,$C8/12,0)*(1+$E$5)^2</f>
        <v>11375.260416666664</v>
      </c>
      <c r="AQ8" s="18">
        <f>IF(COUNT($H$4:AQ$4)&gt;=$E8,$C8/12,0)*((1+$E$5)^2)+((R8*12)*$D8)</f>
        <v>30125.260416666664</v>
      </c>
      <c r="AR8" s="18">
        <f>IF(COUNT($H$4:AR$4)&gt;=$E8,$C8/12,0)*(1+$E$5)^3</f>
        <v>11887.147135416664</v>
      </c>
      <c r="AS8" s="18">
        <f>IF(COUNT($H$4:AS$4)&gt;=$E8,$C8/12,0)*(1+$E$5)^3</f>
        <v>11887.147135416664</v>
      </c>
      <c r="AT8" s="18">
        <f>IF(COUNT($H$4:AT$4)&gt;=$E8,$C8/12,0)*(1+$E$5)^3</f>
        <v>11887.147135416664</v>
      </c>
      <c r="AU8" s="18">
        <f>IF(COUNT($H$4:AU$4)&gt;=$E8,$C8/12,0)*(1+$E$5)^3</f>
        <v>11887.147135416664</v>
      </c>
      <c r="AV8" s="18">
        <f>IF(COUNT($H$4:AV$4)&gt;=$E8,$C8/12,0)*(1+$E$5)^3</f>
        <v>11887.147135416664</v>
      </c>
      <c r="AW8" s="18">
        <f>IF(COUNT($H$4:AW$4)&gt;=$E8,$C8/12,0)*(1+$E$5)^3</f>
        <v>11887.147135416664</v>
      </c>
      <c r="AX8" s="18">
        <f>IF(COUNT($H$4:AX$4)&gt;=$E8,$C8/12,0)*(1+$E$5)^3</f>
        <v>11887.147135416664</v>
      </c>
      <c r="AY8" s="18">
        <f>IF(COUNT($H$4:AY$4)&gt;=$E8,$C8/12,0)*(1+$E$5)^3</f>
        <v>11887.147135416664</v>
      </c>
      <c r="AZ8" s="18">
        <f>IF(COUNT($H$4:AZ$4)&gt;=$E8,$C8/12,0)*(1+$E$5)^3</f>
        <v>11887.147135416664</v>
      </c>
      <c r="BA8" s="18">
        <f>IF(COUNT($H$4:BA$4)&gt;=$E8,$C8/12,0)*(1+$E$5)^3</f>
        <v>11887.147135416664</v>
      </c>
      <c r="BB8" s="18">
        <f>IF(COUNT($H$4:BB$4)&gt;=$E8,$C8/12,0)*(1+$E$5)^3</f>
        <v>11887.147135416664</v>
      </c>
      <c r="BC8" s="18">
        <f>IF(COUNT($H$4:BC$4)&gt;=$E8,$C8/12,0)*((1+$E$5)^3)+((R8*12)*$D8)</f>
        <v>30637.147135416664</v>
      </c>
      <c r="BD8" s="18">
        <f>IF(COUNT($H$4:BD$4)&gt;=$E8,$C8/12,0)*((1+$E$5)^4)</f>
        <v>12422.06875651041</v>
      </c>
      <c r="BE8" s="18">
        <f>IF(COUNT($H$4:BE$4)&gt;=$E8,$C8/12,0)*(1+$E$5)^4</f>
        <v>12422.06875651041</v>
      </c>
      <c r="BF8" s="18">
        <f>IF(COUNT($H$4:BF$4)&gt;=$E8,$C8/12,0)*(1+$E$5)^4</f>
        <v>12422.06875651041</v>
      </c>
      <c r="BG8" s="18">
        <f>IF(COUNT($H$4:BG$4)&gt;=$E8,$C8/12,0)*(1+$E$5)^4</f>
        <v>12422.06875651041</v>
      </c>
      <c r="BH8" s="18">
        <f>IF(COUNT($H$4:BH$4)&gt;=$E8,$C8/12,0)*(1+$E$5)^4</f>
        <v>12422.06875651041</v>
      </c>
      <c r="BI8" s="18">
        <f>IF(COUNT($H$4:BI$4)&gt;=$E8,$C8/12,0)*(1+$E$5)^4</f>
        <v>12422.06875651041</v>
      </c>
      <c r="BJ8" s="18">
        <f>IF(COUNT($H$4:BJ$4)&gt;=$E8,$C8/12,0)*(1+$E$5)^4</f>
        <v>12422.06875651041</v>
      </c>
      <c r="BK8" s="18">
        <f>IF(COUNT($H$4:BK$4)&gt;=$E8,$C8/12,0)*(1+$E$5)^4</f>
        <v>12422.06875651041</v>
      </c>
      <c r="BL8" s="18">
        <f>IF(COUNT($H$4:BL$4)&gt;=$E8,$C8/12,0)*(1+$E$5)^4</f>
        <v>12422.06875651041</v>
      </c>
      <c r="BM8" s="18">
        <f>IF(COUNT($H$4:BM$4)&gt;=$E8,$C8/12,0)*(1+$E$5)^4</f>
        <v>12422.06875651041</v>
      </c>
      <c r="BN8" s="18">
        <f>IF(COUNT($H$4:BN$4)&gt;=$E8,$C8/12,0)*(1+$E$5)^4</f>
        <v>12422.06875651041</v>
      </c>
      <c r="BO8" s="18">
        <f>IF(COUNT($H$4:BO$4)&gt;=$E8,$C8/12,0)*((1+$E$5)^4)+((R8*12)*$D8)</f>
        <v>31172.06875651041</v>
      </c>
    </row>
    <row r="9" spans="1:67" ht="12.75">
      <c r="A9" s="222" t="s">
        <v>5</v>
      </c>
      <c r="B9" s="200" t="s">
        <v>17</v>
      </c>
      <c r="C9" s="191">
        <v>42000</v>
      </c>
      <c r="D9" s="201">
        <v>0.1</v>
      </c>
      <c r="E9" s="192">
        <v>2</v>
      </c>
      <c r="F9" s="16"/>
      <c r="G9" s="17"/>
      <c r="H9" s="18">
        <f>IF(COUNT($H$4:H$4)&gt;=$E9,$C9/12,0)</f>
        <v>0</v>
      </c>
      <c r="I9" s="18">
        <f>IF(COUNT($H$4:I$4)&gt;=$E9,$C9/12,0)</f>
        <v>3500</v>
      </c>
      <c r="J9" s="18">
        <f>IF(COUNT($H$4:J$4)&gt;=$E9,$C9/12,0)</f>
        <v>3500</v>
      </c>
      <c r="K9" s="18">
        <f>IF(COUNT($H$4:K$4)&gt;=$E9,$C9/12,0)</f>
        <v>3500</v>
      </c>
      <c r="L9" s="18">
        <f>IF(COUNT($H$4:L$4)&gt;=$E9,$C9/12,0)</f>
        <v>3500</v>
      </c>
      <c r="M9" s="18">
        <f>IF(COUNT($H$4:M$4)&gt;=$E9,$C9/12,0)</f>
        <v>3500</v>
      </c>
      <c r="N9" s="18">
        <f>IF(COUNT($H$4:N$4)&gt;=$E9,$C9/12,0)</f>
        <v>3500</v>
      </c>
      <c r="O9" s="18">
        <f>IF(COUNT($H$4:O$4)&gt;=$E9,$C9/12,0)</f>
        <v>3500</v>
      </c>
      <c r="P9" s="18">
        <f>IF(COUNT($H$4:P$4)&gt;=$E9,$C9/12,0)</f>
        <v>3500</v>
      </c>
      <c r="Q9" s="18">
        <f>IF(COUNT($H$4:Q$4)&gt;=$E9,$C9/12,0)</f>
        <v>3500</v>
      </c>
      <c r="R9" s="18">
        <f>IF(COUNT($H$4:R$4)&gt;=$E9,$C9/12,0)</f>
        <v>3500</v>
      </c>
      <c r="S9" s="18">
        <f>IF(COUNT($H$4:S$4)&gt;=$E9,$C9/12,0)+((R9*12)*$D9)</f>
        <v>7700</v>
      </c>
      <c r="T9" s="18">
        <f>IF(COUNT($H$4:T$4)&gt;=$E9,$C9/12,0)*(1+$E$5)</f>
        <v>3657.4999999999995</v>
      </c>
      <c r="U9" s="18">
        <f>IF(COUNT($H$4:U$4)&gt;=$E9,$C9/12,0)*(1+$E$5)</f>
        <v>3657.4999999999995</v>
      </c>
      <c r="V9" s="18">
        <f>IF(COUNT($H$4:V$4)&gt;=$E9,$C9/12,0)*(1+$E$5)</f>
        <v>3657.4999999999995</v>
      </c>
      <c r="W9" s="18">
        <f>IF(COUNT($H$4:W$4)&gt;=$E9,$C9/12,0)*(1+$E$5)</f>
        <v>3657.4999999999995</v>
      </c>
      <c r="X9" s="18">
        <f>IF(COUNT($H$4:X$4)&gt;=$E9,$C9/12,0)*(1+$E$5)</f>
        <v>3657.4999999999995</v>
      </c>
      <c r="Y9" s="18">
        <f>IF(COUNT($H$4:Y$4)&gt;=$E9,$C9/12,0)*(1+$E$5)</f>
        <v>3657.4999999999995</v>
      </c>
      <c r="Z9" s="18">
        <f>IF(COUNT($H$4:Z$4)&gt;=$E9,$C9/12,0)*(1+$E$5)</f>
        <v>3657.4999999999995</v>
      </c>
      <c r="AA9" s="18">
        <f>IF(COUNT($H$4:AA$4)&gt;=$E9,$C9/12,0)*(1+$E$5)</f>
        <v>3657.4999999999995</v>
      </c>
      <c r="AB9" s="18">
        <f>IF(COUNT($H$4:AB$4)&gt;=$E9,$C9/12,0)*(1+$E$5)</f>
        <v>3657.4999999999995</v>
      </c>
      <c r="AC9" s="18">
        <f>IF(COUNT($H$4:AC$4)&gt;=$E9,$C9/12,0)*(1+$E$5)</f>
        <v>3657.4999999999995</v>
      </c>
      <c r="AD9" s="18">
        <f>IF(COUNT($H$4:AD$4)&gt;=$E9,$C9/12,0)*(1+$E$5)</f>
        <v>3657.4999999999995</v>
      </c>
      <c r="AE9" s="18">
        <f>IF(COUNT($H$4:AE$4)&gt;=$E9,$C9/12,0)*(1+$E$5)+((R9*12)*$D9)</f>
        <v>7857.5</v>
      </c>
      <c r="AF9" s="18">
        <f>IF(COUNT($H$4:AF$4)&gt;=$E9,$C9/12,0)*(1+$E$5)^2</f>
        <v>3822.087499999999</v>
      </c>
      <c r="AG9" s="18">
        <f>IF(COUNT($H$4:AG$4)&gt;=$E9,$C9/12,0)*(1+$E$5)^2</f>
        <v>3822.087499999999</v>
      </c>
      <c r="AH9" s="18">
        <f>IF(COUNT($H$4:AH$4)&gt;=$E9,$C9/12,0)*(1+$E$5)^2</f>
        <v>3822.087499999999</v>
      </c>
      <c r="AI9" s="18">
        <f>IF(COUNT($H$4:AI$4)&gt;=$E9,$C9/12,0)*(1+$E$5)^2</f>
        <v>3822.087499999999</v>
      </c>
      <c r="AJ9" s="18">
        <f>IF(COUNT($H$4:AJ$4)&gt;=$E9,$C9/12,0)*(1+$E$5)^2</f>
        <v>3822.087499999999</v>
      </c>
      <c r="AK9" s="18">
        <f>IF(COUNT($H$4:AK$4)&gt;=$E9,$C9/12,0)*(1+$E$5)^2</f>
        <v>3822.087499999999</v>
      </c>
      <c r="AL9" s="18">
        <f>IF(COUNT($H$4:AL$4)&gt;=$E9,$C9/12,0)*(1+$E$5)^2</f>
        <v>3822.087499999999</v>
      </c>
      <c r="AM9" s="18">
        <f>IF(COUNT($H$4:AM$4)&gt;=$E9,$C9/12,0)*(1+$E$5)^2</f>
        <v>3822.087499999999</v>
      </c>
      <c r="AN9" s="18">
        <f>IF(COUNT($H$4:AN$4)&gt;=$E9,$C9/12,0)*(1+$E$5)^2</f>
        <v>3822.087499999999</v>
      </c>
      <c r="AO9" s="18">
        <f>IF(COUNT($H$4:AO$4)&gt;=$E9,$C9/12,0)*(1+$E$5)^2</f>
        <v>3822.087499999999</v>
      </c>
      <c r="AP9" s="18">
        <f>IF(COUNT($H$4:AP$4)&gt;=$E9,$C9/12,0)*(1+$E$5)^2</f>
        <v>3822.087499999999</v>
      </c>
      <c r="AQ9" s="18">
        <f>IF(COUNT($H$4:AQ$4)&gt;=$E9,$C9/12,0)*((1+$E$5)^2)+((R9*12)*$D9)</f>
        <v>8022.0875</v>
      </c>
      <c r="AR9" s="18">
        <f>IF(COUNT($H$4:AR$4)&gt;=$E9,$C9/12,0)*(1+$E$5)^3</f>
        <v>3994.0814374999995</v>
      </c>
      <c r="AS9" s="18">
        <f>IF(COUNT($H$4:AS$4)&gt;=$E9,$C9/12,0)*(1+$E$5)^3</f>
        <v>3994.0814374999995</v>
      </c>
      <c r="AT9" s="18">
        <f>IF(COUNT($H$4:AT$4)&gt;=$E9,$C9/12,0)*(1+$E$5)^3</f>
        <v>3994.0814374999995</v>
      </c>
      <c r="AU9" s="18">
        <f>IF(COUNT($H$4:AU$4)&gt;=$E9,$C9/12,0)*(1+$E$5)^3</f>
        <v>3994.0814374999995</v>
      </c>
      <c r="AV9" s="18">
        <f>IF(COUNT($H$4:AV$4)&gt;=$E9,$C9/12,0)*(1+$E$5)^3</f>
        <v>3994.0814374999995</v>
      </c>
      <c r="AW9" s="18">
        <f>IF(COUNT($H$4:AW$4)&gt;=$E9,$C9/12,0)*(1+$E$5)^3</f>
        <v>3994.0814374999995</v>
      </c>
      <c r="AX9" s="18">
        <f>IF(COUNT($H$4:AX$4)&gt;=$E9,$C9/12,0)*(1+$E$5)^3</f>
        <v>3994.0814374999995</v>
      </c>
      <c r="AY9" s="18">
        <f>IF(COUNT($H$4:AY$4)&gt;=$E9,$C9/12,0)*(1+$E$5)^3</f>
        <v>3994.0814374999995</v>
      </c>
      <c r="AZ9" s="18">
        <f>IF(COUNT($H$4:AZ$4)&gt;=$E9,$C9/12,0)*(1+$E$5)^3</f>
        <v>3994.0814374999995</v>
      </c>
      <c r="BA9" s="18">
        <f>IF(COUNT($H$4:BA$4)&gt;=$E9,$C9/12,0)*(1+$E$5)^3</f>
        <v>3994.0814374999995</v>
      </c>
      <c r="BB9" s="18">
        <f>IF(COUNT($H$4:BB$4)&gt;=$E9,$C9/12,0)*(1+$E$5)^3</f>
        <v>3994.0814374999995</v>
      </c>
      <c r="BC9" s="18">
        <f>IF(COUNT($H$4:BC$4)&gt;=$E9,$C9/12,0)*((1+$E$5)^3)+((R9*12)*$D9)</f>
        <v>8194.081437499999</v>
      </c>
      <c r="BD9" s="18">
        <f>IF(COUNT($H$4:BD$4)&gt;=$E9,$C9/12,0)*(1+$E$5)^4</f>
        <v>4173.815102187498</v>
      </c>
      <c r="BE9" s="18">
        <f>IF(COUNT($H$4:BE$4)&gt;=$E9,$C9/12,0)*(1+$E$5)^4</f>
        <v>4173.815102187498</v>
      </c>
      <c r="BF9" s="18">
        <f>IF(COUNT($H$4:BF$4)&gt;=$E9,$C9/12,0)*(1+$E$5)^4</f>
        <v>4173.815102187498</v>
      </c>
      <c r="BG9" s="18">
        <f>IF(COUNT($H$4:BG$4)&gt;=$E9,$C9/12,0)*(1+$E$5)^4</f>
        <v>4173.815102187498</v>
      </c>
      <c r="BH9" s="18">
        <f>IF(COUNT($H$4:BH$4)&gt;=$E9,$C9/12,0)*(1+$E$5)^4</f>
        <v>4173.815102187498</v>
      </c>
      <c r="BI9" s="18">
        <f>IF(COUNT($H$4:BI$4)&gt;=$E9,$C9/12,0)*(1+$E$5)^4</f>
        <v>4173.815102187498</v>
      </c>
      <c r="BJ9" s="18">
        <f>IF(COUNT($H$4:BJ$4)&gt;=$E9,$C9/12,0)*(1+$E$5)^4</f>
        <v>4173.815102187498</v>
      </c>
      <c r="BK9" s="18">
        <f>IF(COUNT($H$4:BK$4)&gt;=$E9,$C9/12,0)*(1+$E$5)^4</f>
        <v>4173.815102187498</v>
      </c>
      <c r="BL9" s="18">
        <f>IF(COUNT($H$4:BL$4)&gt;=$E9,$C9/12,0)*(1+$E$5)^4</f>
        <v>4173.815102187498</v>
      </c>
      <c r="BM9" s="18">
        <f>IF(COUNT($H$4:BM$4)&gt;=$E9,$C9/12,0)*(1+$E$5)^4</f>
        <v>4173.815102187498</v>
      </c>
      <c r="BN9" s="18">
        <f>IF(COUNT($H$4:BN$4)&gt;=$E9,$C9/12,0)*(1+$E$5)^4</f>
        <v>4173.815102187498</v>
      </c>
      <c r="BO9" s="18">
        <f>IF(COUNT($H$4:BO$4)&gt;=$E9,$C9/12,0)*((1+$E$5)^4)+((R9*12)*$D9)</f>
        <v>8373.815102187498</v>
      </c>
    </row>
    <row r="10" spans="1:31" ht="12.75">
      <c r="A10" s="222"/>
      <c r="B10" s="200"/>
      <c r="C10" s="191"/>
      <c r="D10" s="191"/>
      <c r="E10" s="192"/>
      <c r="F10" s="16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2.75">
      <c r="A11" s="223" t="s">
        <v>105</v>
      </c>
      <c r="B11" s="190"/>
      <c r="C11" s="191"/>
      <c r="D11" s="191"/>
      <c r="E11" s="192"/>
      <c r="F11" s="16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67" ht="12.75">
      <c r="A12" s="221" t="s">
        <v>8</v>
      </c>
      <c r="B12" s="200" t="s">
        <v>17</v>
      </c>
      <c r="C12" s="191">
        <v>95000</v>
      </c>
      <c r="D12" s="201">
        <v>0.15</v>
      </c>
      <c r="E12" s="192">
        <v>3</v>
      </c>
      <c r="F12" s="16"/>
      <c r="G12" s="17"/>
      <c r="H12" s="18">
        <f>IF(COUNT($H$4:H$4)&gt;=$E12,$C12/12,0)</f>
        <v>0</v>
      </c>
      <c r="I12" s="18">
        <f>IF(COUNT($H$4:I$4)&gt;=$E12,$C12/12,0)</f>
        <v>0</v>
      </c>
      <c r="J12" s="18">
        <f>IF(COUNT($H$4:J$4)&gt;=$E12,$C12/12,0)</f>
        <v>7916.666666666667</v>
      </c>
      <c r="K12" s="18">
        <f>IF(COUNT($H$4:K$4)&gt;=$E12,$C12/12,0)</f>
        <v>7916.666666666667</v>
      </c>
      <c r="L12" s="18">
        <f>IF(COUNT($H$4:L$4)&gt;=$E12,$C12/12,0)</f>
        <v>7916.666666666667</v>
      </c>
      <c r="M12" s="18">
        <f>IF(COUNT($H$4:M$4)&gt;=$E12,$C12/12,0)</f>
        <v>7916.666666666667</v>
      </c>
      <c r="N12" s="18">
        <f>IF(COUNT($H$4:N$4)&gt;=$E12,$C12/12,0)</f>
        <v>7916.666666666667</v>
      </c>
      <c r="O12" s="18">
        <f>IF(COUNT($H$4:O$4)&gt;=$E12,$C12/12,0)</f>
        <v>7916.666666666667</v>
      </c>
      <c r="P12" s="18">
        <f>IF(COUNT($H$4:P$4)&gt;=$E12,$C12/12,0)</f>
        <v>7916.666666666667</v>
      </c>
      <c r="Q12" s="18">
        <f>IF(COUNT($H$4:Q$4)&gt;=$E12,$C12/12,0)</f>
        <v>7916.666666666667</v>
      </c>
      <c r="R12" s="18">
        <f>IF(COUNT($H$4:R$4)&gt;=$E12,$C12/12,0)</f>
        <v>7916.666666666667</v>
      </c>
      <c r="S12" s="18">
        <f>IF(COUNT($H$4:S$4)&gt;=$E12,$C12/12,0)+((R12*12)*$D12)</f>
        <v>22166.666666666668</v>
      </c>
      <c r="T12" s="18">
        <f>IF(COUNT($H$4:T$4)&gt;=$E12,$C12/12,0)*(1+$E$5)</f>
        <v>8272.916666666666</v>
      </c>
      <c r="U12" s="18">
        <f>IF(COUNT($H$4:U$4)&gt;=$E12,$C12/12,0)*(1+$E$5)</f>
        <v>8272.916666666666</v>
      </c>
      <c r="V12" s="18">
        <f>IF(COUNT($H$4:V$4)&gt;=$E12,$C12/12,0)*(1+$E$5)</f>
        <v>8272.916666666666</v>
      </c>
      <c r="W12" s="18">
        <f>IF(COUNT($H$4:W$4)&gt;=$E12,$C12/12,0)*(1+$E$5)</f>
        <v>8272.916666666666</v>
      </c>
      <c r="X12" s="18">
        <f>IF(COUNT($H$4:X$4)&gt;=$E12,$C12/12,0)*(1+$E$5)</f>
        <v>8272.916666666666</v>
      </c>
      <c r="Y12" s="18">
        <f>IF(COUNT($H$4:Y$4)&gt;=$E12,$C12/12,0)*(1+$E$5)</f>
        <v>8272.916666666666</v>
      </c>
      <c r="Z12" s="18">
        <f>IF(COUNT($H$4:Z$4)&gt;=$E12,$C12/12,0)*(1+$E$5)</f>
        <v>8272.916666666666</v>
      </c>
      <c r="AA12" s="18">
        <f>IF(COUNT($H$4:AA$4)&gt;=$E12,$C12/12,0)*(1+$E$5)</f>
        <v>8272.916666666666</v>
      </c>
      <c r="AB12" s="18">
        <f>IF(COUNT($H$4:AB$4)&gt;=$E12,$C12/12,0)*(1+$E$5)</f>
        <v>8272.916666666666</v>
      </c>
      <c r="AC12" s="18">
        <f>IF(COUNT($H$4:AC$4)&gt;=$E12,$C12/12,0)*(1+$E$5)</f>
        <v>8272.916666666666</v>
      </c>
      <c r="AD12" s="18">
        <f>IF(COUNT($H$4:AD$4)&gt;=$E12,$C12/12,0)*(1+$E$5)</f>
        <v>8272.916666666666</v>
      </c>
      <c r="AE12" s="18">
        <f>IF(COUNT($H$4:AE$4)&gt;=$E12,$C12/12,0)*(1+$E$5)+((R12*12)*$D12)</f>
        <v>22522.916666666664</v>
      </c>
      <c r="AF12" s="18">
        <f>IF(COUNT($H$4:AF$4)&gt;=$E12,$C12/12,0)*(1+$E$5)^2</f>
        <v>8645.197916666666</v>
      </c>
      <c r="AG12" s="18">
        <f>IF(COUNT($H$4:AG$4)&gt;=$E12,$C12/12,0)*(1+$E$5)^2</f>
        <v>8645.197916666666</v>
      </c>
      <c r="AH12" s="18">
        <f>IF(COUNT($H$4:AH$4)&gt;=$E12,$C12/12,0)*(1+$E$5)^2</f>
        <v>8645.197916666666</v>
      </c>
      <c r="AI12" s="18">
        <f>IF(COUNT($H$4:AI$4)&gt;=$E12,$C12/12,0)*(1+$E$5)^2</f>
        <v>8645.197916666666</v>
      </c>
      <c r="AJ12" s="18">
        <f>IF(COUNT($H$4:AJ$4)&gt;=$E12,$C12/12,0)*(1+$E$5)^2</f>
        <v>8645.197916666666</v>
      </c>
      <c r="AK12" s="18">
        <f>IF(COUNT($H$4:AK$4)&gt;=$E12,$C12/12,0)*(1+$E$5)^2</f>
        <v>8645.197916666666</v>
      </c>
      <c r="AL12" s="18">
        <f>IF(COUNT($H$4:AL$4)&gt;=$E12,$C12/12,0)*(1+$E$5)^2</f>
        <v>8645.197916666666</v>
      </c>
      <c r="AM12" s="18">
        <f>IF(COUNT($H$4:AM$4)&gt;=$E12,$C12/12,0)*(1+$E$5)^2</f>
        <v>8645.197916666666</v>
      </c>
      <c r="AN12" s="18">
        <f>IF(COUNT($H$4:AN$4)&gt;=$E12,$C12/12,0)*(1+$E$5)^2</f>
        <v>8645.197916666666</v>
      </c>
      <c r="AO12" s="18">
        <f>IF(COUNT($H$4:AO$4)&gt;=$E12,$C12/12,0)*(1+$E$5)^2</f>
        <v>8645.197916666666</v>
      </c>
      <c r="AP12" s="18">
        <f>IF(COUNT($H$4:AP$4)&gt;=$E12,$C12/12,0)*(1+$E$5)^2</f>
        <v>8645.197916666666</v>
      </c>
      <c r="AQ12" s="18">
        <f>IF(COUNT($H$4:AQ$4)&gt;=$E12,$C12/12,0)*((1+$E$5)^2)+((R12*12)*$D12)</f>
        <v>22895.197916666664</v>
      </c>
      <c r="AR12" s="18">
        <f>IF(COUNT($H$4:AR$4)&gt;=$E12,$C12/12,0)*(1+$E$5)^3</f>
        <v>9034.231822916665</v>
      </c>
      <c r="AS12" s="18">
        <f>IF(COUNT($H$4:AS$4)&gt;=$E12,$C12/12,0)*(1+$E$5)^3</f>
        <v>9034.231822916665</v>
      </c>
      <c r="AT12" s="18">
        <f>IF(COUNT($H$4:AT$4)&gt;=$E12,$C12/12,0)*(1+$E$5)^3</f>
        <v>9034.231822916665</v>
      </c>
      <c r="AU12" s="18">
        <f>IF(COUNT($H$4:AU$4)&gt;=$E12,$C12/12,0)*(1+$E$5)^3</f>
        <v>9034.231822916665</v>
      </c>
      <c r="AV12" s="18">
        <f>IF(COUNT($H$4:AV$4)&gt;=$E12,$C12/12,0)*(1+$E$5)^3</f>
        <v>9034.231822916665</v>
      </c>
      <c r="AW12" s="18">
        <f>IF(COUNT($H$4:AW$4)&gt;=$E12,$C12/12,0)*(1+$E$5)^3</f>
        <v>9034.231822916665</v>
      </c>
      <c r="AX12" s="18">
        <f>IF(COUNT($H$4:AX$4)&gt;=$E12,$C12/12,0)*(1+$E$5)^3</f>
        <v>9034.231822916665</v>
      </c>
      <c r="AY12" s="18">
        <f>IF(COUNT($H$4:AY$4)&gt;=$E12,$C12/12,0)*(1+$E$5)^3</f>
        <v>9034.231822916665</v>
      </c>
      <c r="AZ12" s="18">
        <f>IF(COUNT($H$4:AZ$4)&gt;=$E12,$C12/12,0)*(1+$E$5)^3</f>
        <v>9034.231822916665</v>
      </c>
      <c r="BA12" s="18">
        <f>IF(COUNT($H$4:BA$4)&gt;=$E12,$C12/12,0)*(1+$E$5)^3</f>
        <v>9034.231822916665</v>
      </c>
      <c r="BB12" s="18">
        <f>IF(COUNT($H$4:BB$4)&gt;=$E12,$C12/12,0)*(1+$E$5)^3</f>
        <v>9034.231822916665</v>
      </c>
      <c r="BC12" s="18">
        <f>IF(COUNT($H$4:BC$4)&gt;=$E12,$C12/12,0)*((1+$E$5)^3)+((R12*12)*$D12)</f>
        <v>23284.231822916663</v>
      </c>
      <c r="BD12" s="18">
        <f>IF(COUNT($H$4:BD$4)&gt;=$E12,$C12/12,0)*(1+$E$5)^4</f>
        <v>9440.772254947913</v>
      </c>
      <c r="BE12" s="18">
        <f>IF(COUNT($H$4:BE$4)&gt;=$E12,$C12/12,0)*(1+$E$5)^4</f>
        <v>9440.772254947913</v>
      </c>
      <c r="BF12" s="18">
        <f>IF(COUNT($H$4:BF$4)&gt;=$E12,$C12/12,0)*(1+$E$5)^4</f>
        <v>9440.772254947913</v>
      </c>
      <c r="BG12" s="18">
        <f>IF(COUNT($H$4:BG$4)&gt;=$E12,$C12/12,0)*(1+$E$5)^4</f>
        <v>9440.772254947913</v>
      </c>
      <c r="BH12" s="18">
        <f>IF(COUNT($H$4:BH$4)&gt;=$E12,$C12/12,0)*(1+$E$5)^4</f>
        <v>9440.772254947913</v>
      </c>
      <c r="BI12" s="18">
        <f>IF(COUNT($H$4:BI$4)&gt;=$E12,$C12/12,0)*(1+$E$5)^4</f>
        <v>9440.772254947913</v>
      </c>
      <c r="BJ12" s="18">
        <f>IF(COUNT($H$4:BJ$4)&gt;=$E12,$C12/12,0)*(1+$E$5)^4</f>
        <v>9440.772254947913</v>
      </c>
      <c r="BK12" s="18">
        <f>IF(COUNT($H$4:BK$4)&gt;=$E12,$C12/12,0)*(1+$E$5)^4</f>
        <v>9440.772254947913</v>
      </c>
      <c r="BL12" s="18">
        <f>IF(COUNT($H$4:BL$4)&gt;=$E12,$C12/12,0)*(1+$E$5)^4</f>
        <v>9440.772254947913</v>
      </c>
      <c r="BM12" s="18">
        <f>IF(COUNT($H$4:BM$4)&gt;=$E12,$C12/12,0)*(1+$E$5)^4</f>
        <v>9440.772254947913</v>
      </c>
      <c r="BN12" s="18">
        <f>IF(COUNT($H$4:BN$4)&gt;=$E12,$C12/12,0)*(1+$E$5)^4</f>
        <v>9440.772254947913</v>
      </c>
      <c r="BO12" s="18">
        <f>IF(COUNT($H$4:BO$4)&gt;=$E12,$C12/12,0)*((1+$E$5)^4)+((R12*12)*$D12)</f>
        <v>23690.772254947915</v>
      </c>
    </row>
    <row r="13" spans="1:67" ht="12.75">
      <c r="A13" s="222" t="s">
        <v>6</v>
      </c>
      <c r="B13" s="200" t="s">
        <v>17</v>
      </c>
      <c r="C13" s="191">
        <v>45000</v>
      </c>
      <c r="D13" s="201">
        <v>0.1</v>
      </c>
      <c r="E13" s="192">
        <v>1</v>
      </c>
      <c r="F13" s="16"/>
      <c r="G13" s="17"/>
      <c r="H13" s="18">
        <f>IF(COUNT($H$4:H$4)&gt;=$E13,$C13/12,0)</f>
        <v>3750</v>
      </c>
      <c r="I13" s="18">
        <f>IF(COUNT($H$4:I$4)&gt;=$E13,$C13/12,0)</f>
        <v>3750</v>
      </c>
      <c r="J13" s="18">
        <f>IF(COUNT($H$4:J$4)&gt;=$E13,$C13/12,0)</f>
        <v>3750</v>
      </c>
      <c r="K13" s="18">
        <f>IF(COUNT($H$4:K$4)&gt;=$E13,$C13/12,0)</f>
        <v>3750</v>
      </c>
      <c r="L13" s="18">
        <f>IF(COUNT($H$4:L$4)&gt;=$E13,$C13/12,0)</f>
        <v>3750</v>
      </c>
      <c r="M13" s="18">
        <f>IF(COUNT($H$4:M$4)&gt;=$E13,$C13/12,0)</f>
        <v>3750</v>
      </c>
      <c r="N13" s="18">
        <f>IF(COUNT($H$4:N$4)&gt;=$E13,$C13/12,0)</f>
        <v>3750</v>
      </c>
      <c r="O13" s="18">
        <f>IF(COUNT($H$4:O$4)&gt;=$E13,$C13/12,0)</f>
        <v>3750</v>
      </c>
      <c r="P13" s="18">
        <f>IF(COUNT($H$4:P$4)&gt;=$E13,$C13/12,0)</f>
        <v>3750</v>
      </c>
      <c r="Q13" s="18">
        <f>IF(COUNT($H$4:Q$4)&gt;=$E13,$C13/12,0)</f>
        <v>3750</v>
      </c>
      <c r="R13" s="18">
        <f>IF(COUNT($H$4:R$4)&gt;=$E13,$C13/12,0)</f>
        <v>3750</v>
      </c>
      <c r="S13" s="18">
        <f>IF(COUNT($H$4:S$4)&gt;=$E13,$C13/12,0)+((R13*12)*$D13)</f>
        <v>8250</v>
      </c>
      <c r="T13" s="18">
        <f>IF(COUNT($H$4:T$4)&gt;=$E13,$C13/12,0)*(1+$E$5)</f>
        <v>3918.7499999999995</v>
      </c>
      <c r="U13" s="18">
        <f>IF(COUNT($H$4:U$4)&gt;=$E13,$C13/12,0)*(1+$E$5)</f>
        <v>3918.7499999999995</v>
      </c>
      <c r="V13" s="18">
        <f>IF(COUNT($H$4:V$4)&gt;=$E13,$C13/12,0)*(1+$E$5)</f>
        <v>3918.7499999999995</v>
      </c>
      <c r="W13" s="18">
        <f>IF(COUNT($H$4:W$4)&gt;=$E13,$C13/12,0)*(1+$E$5)</f>
        <v>3918.7499999999995</v>
      </c>
      <c r="X13" s="18">
        <f>IF(COUNT($H$4:X$4)&gt;=$E13,$C13/12,0)*(1+$E$5)</f>
        <v>3918.7499999999995</v>
      </c>
      <c r="Y13" s="18">
        <f>IF(COUNT($H$4:Y$4)&gt;=$E13,$C13/12,0)*(1+$E$5)</f>
        <v>3918.7499999999995</v>
      </c>
      <c r="Z13" s="18">
        <f>IF(COUNT($H$4:Z$4)&gt;=$E13,$C13/12,0)*(1+$E$5)</f>
        <v>3918.7499999999995</v>
      </c>
      <c r="AA13" s="18">
        <f>IF(COUNT($H$4:AA$4)&gt;=$E13,$C13/12,0)*(1+$E$5)</f>
        <v>3918.7499999999995</v>
      </c>
      <c r="AB13" s="18">
        <f>IF(COUNT($H$4:AB$4)&gt;=$E13,$C13/12,0)*(1+$E$5)</f>
        <v>3918.7499999999995</v>
      </c>
      <c r="AC13" s="18">
        <f>IF(COUNT($H$4:AC$4)&gt;=$E13,$C13/12,0)*(1+$E$5)</f>
        <v>3918.7499999999995</v>
      </c>
      <c r="AD13" s="18">
        <f>IF(COUNT($H$4:AD$4)&gt;=$E13,$C13/12,0)*(1+$E$5)</f>
        <v>3918.7499999999995</v>
      </c>
      <c r="AE13" s="18">
        <f>IF(COUNT($H$4:AE$4)&gt;=$E13,$C13/12,0)*(1+$E$5)+((R13*12)*$D13)</f>
        <v>8418.75</v>
      </c>
      <c r="AF13" s="18">
        <f>IF(COUNT($H$4:AF$4)&gt;=$E13,$C13/12,0)*(1+$E$5)^2</f>
        <v>4095.093749999999</v>
      </c>
      <c r="AG13" s="18">
        <f>IF(COUNT($H$4:AG$4)&gt;=$E13,$C13/12,0)*(1+$E$5)^2</f>
        <v>4095.093749999999</v>
      </c>
      <c r="AH13" s="18">
        <f>IF(COUNT($H$4:AH$4)&gt;=$E13,$C13/12,0)*(1+$E$5)^2</f>
        <v>4095.093749999999</v>
      </c>
      <c r="AI13" s="18">
        <f>IF(COUNT($H$4:AI$4)&gt;=$E13,$C13/12,0)*(1+$E$5)^2</f>
        <v>4095.093749999999</v>
      </c>
      <c r="AJ13" s="18">
        <f>IF(COUNT($H$4:AJ$4)&gt;=$E13,$C13/12,0)*(1+$E$5)^2</f>
        <v>4095.093749999999</v>
      </c>
      <c r="AK13" s="18">
        <f>IF(COUNT($H$4:AK$4)&gt;=$E13,$C13/12,0)*(1+$E$5)^2</f>
        <v>4095.093749999999</v>
      </c>
      <c r="AL13" s="18">
        <f>IF(COUNT($H$4:AL$4)&gt;=$E13,$C13/12,0)*(1+$E$5)^2</f>
        <v>4095.093749999999</v>
      </c>
      <c r="AM13" s="18">
        <f>IF(COUNT($H$4:AM$4)&gt;=$E13,$C13/12,0)*(1+$E$5)^2</f>
        <v>4095.093749999999</v>
      </c>
      <c r="AN13" s="18">
        <f>IF(COUNT($H$4:AN$4)&gt;=$E13,$C13/12,0)*(1+$E$5)^2</f>
        <v>4095.093749999999</v>
      </c>
      <c r="AO13" s="18">
        <f>IF(COUNT($H$4:AO$4)&gt;=$E13,$C13/12,0)*(1+$E$5)^2</f>
        <v>4095.093749999999</v>
      </c>
      <c r="AP13" s="18">
        <f>IF(COUNT($H$4:AP$4)&gt;=$E13,$C13/12,0)*(1+$E$5)^2</f>
        <v>4095.093749999999</v>
      </c>
      <c r="AQ13" s="18">
        <f>IF(COUNT($H$4:AQ$4)&gt;=$E13,$C13/12,0)*((1+$E$5)^2)+((R13*12)*$D13)</f>
        <v>8595.09375</v>
      </c>
      <c r="AR13" s="18">
        <f>IF(COUNT($H$4:AR$4)&gt;=$E13,$C13/12,0)*(1+$E$5)^3</f>
        <v>4279.372968749999</v>
      </c>
      <c r="AS13" s="18">
        <f>IF(COUNT($H$4:AS$4)&gt;=$E13,$C13/12,0)*(1+$E$5)^3</f>
        <v>4279.372968749999</v>
      </c>
      <c r="AT13" s="18">
        <f>IF(COUNT($H$4:AT$4)&gt;=$E13,$C13/12,0)*(1+$E$5)^3</f>
        <v>4279.372968749999</v>
      </c>
      <c r="AU13" s="18">
        <f>IF(COUNT($H$4:AU$4)&gt;=$E13,$C13/12,0)*(1+$E$5)^3</f>
        <v>4279.372968749999</v>
      </c>
      <c r="AV13" s="18">
        <f>IF(COUNT($H$4:AV$4)&gt;=$E13,$C13/12,0)*(1+$E$5)^3</f>
        <v>4279.372968749999</v>
      </c>
      <c r="AW13" s="18">
        <f>IF(COUNT($H$4:AW$4)&gt;=$E13,$C13/12,0)*(1+$E$5)^3</f>
        <v>4279.372968749999</v>
      </c>
      <c r="AX13" s="18">
        <f>IF(COUNT($H$4:AX$4)&gt;=$E13,$C13/12,0)*(1+$E$5)^3</f>
        <v>4279.372968749999</v>
      </c>
      <c r="AY13" s="18">
        <f>IF(COUNT($H$4:AY$4)&gt;=$E13,$C13/12,0)*(1+$E$5)^3</f>
        <v>4279.372968749999</v>
      </c>
      <c r="AZ13" s="18">
        <f>IF(COUNT($H$4:AZ$4)&gt;=$E13,$C13/12,0)*(1+$E$5)^3</f>
        <v>4279.372968749999</v>
      </c>
      <c r="BA13" s="18">
        <f>IF(COUNT($H$4:BA$4)&gt;=$E13,$C13/12,0)*(1+$E$5)^3</f>
        <v>4279.372968749999</v>
      </c>
      <c r="BB13" s="18">
        <f>IF(COUNT($H$4:BB$4)&gt;=$E13,$C13/12,0)*(1+$E$5)^3</f>
        <v>4279.372968749999</v>
      </c>
      <c r="BC13" s="18">
        <f>IF(COUNT($H$4:BC$4)&gt;=$E13,$C13/12,0)*((1+$E$5)^3)+((R13*12)*$D13)</f>
        <v>8779.372968749998</v>
      </c>
      <c r="BD13" s="18">
        <f>IF(COUNT($H$4:BD$4)&gt;=$E13,$C13/12,0)*(1+$E$5)^4</f>
        <v>4471.944752343748</v>
      </c>
      <c r="BE13" s="18">
        <f>IF(COUNT($H$4:BE$4)&gt;=$E13,$C13/12,0)*(1+$E$5)^4</f>
        <v>4471.944752343748</v>
      </c>
      <c r="BF13" s="18">
        <f>IF(COUNT($H$4:BF$4)&gt;=$E13,$C13/12,0)*(1+$E$5)^4</f>
        <v>4471.944752343748</v>
      </c>
      <c r="BG13" s="18">
        <f>IF(COUNT($H$4:BG$4)&gt;=$E13,$C13/12,0)*(1+$E$5)^4</f>
        <v>4471.944752343748</v>
      </c>
      <c r="BH13" s="18">
        <f>IF(COUNT($H$4:BH$4)&gt;=$E13,$C13/12,0)*(1+$E$5)^4</f>
        <v>4471.944752343748</v>
      </c>
      <c r="BI13" s="18">
        <f>IF(COUNT($H$4:BI$4)&gt;=$E13,$C13/12,0)*(1+$E$5)^4</f>
        <v>4471.944752343748</v>
      </c>
      <c r="BJ13" s="18">
        <f>IF(COUNT($H$4:BJ$4)&gt;=$E13,$C13/12,0)*(1+$E$5)^4</f>
        <v>4471.944752343748</v>
      </c>
      <c r="BK13" s="18">
        <f>IF(COUNT($H$4:BK$4)&gt;=$E13,$C13/12,0)*(1+$E$5)^4</f>
        <v>4471.944752343748</v>
      </c>
      <c r="BL13" s="18">
        <f>IF(COUNT($H$4:BL$4)&gt;=$E13,$C13/12,0)*(1+$E$5)^4</f>
        <v>4471.944752343748</v>
      </c>
      <c r="BM13" s="18">
        <f>IF(COUNT($H$4:BM$4)&gt;=$E13,$C13/12,0)*(1+$E$5)^4</f>
        <v>4471.944752343748</v>
      </c>
      <c r="BN13" s="18">
        <f>IF(COUNT($H$4:BN$4)&gt;=$E13,$C13/12,0)*(1+$E$5)^4</f>
        <v>4471.944752343748</v>
      </c>
      <c r="BO13" s="18">
        <f>IF(COUNT($H$4:BO$4)&gt;=$E13,$C13/12,0)*((1+$E$5)^4)+((R13*12)*$D13)</f>
        <v>8971.944752343748</v>
      </c>
    </row>
    <row r="14" spans="1:67" ht="12.75">
      <c r="A14" s="222" t="s">
        <v>62</v>
      </c>
      <c r="B14" s="200" t="s">
        <v>17</v>
      </c>
      <c r="C14" s="191">
        <v>47000</v>
      </c>
      <c r="D14" s="201">
        <v>0.1</v>
      </c>
      <c r="E14" s="192">
        <v>4</v>
      </c>
      <c r="F14" s="16"/>
      <c r="G14" s="17"/>
      <c r="H14" s="18">
        <f>IF(COUNT($H$4:H$4)&gt;=$E14,$C14/12,0)</f>
        <v>0</v>
      </c>
      <c r="I14" s="18">
        <f>IF(COUNT($H$4:I$4)&gt;=$E14,$C14/12,0)</f>
        <v>0</v>
      </c>
      <c r="J14" s="18">
        <f>IF(COUNT($H$4:J$4)&gt;=$E14,$C14/12,0)</f>
        <v>0</v>
      </c>
      <c r="K14" s="18">
        <f>IF(COUNT($H$4:K$4)&gt;=$E14,$C14/12,0)</f>
        <v>3916.6666666666665</v>
      </c>
      <c r="L14" s="18">
        <f>IF(COUNT($H$4:L$4)&gt;=$E14,$C14/12,0)</f>
        <v>3916.6666666666665</v>
      </c>
      <c r="M14" s="18">
        <f>IF(COUNT($H$4:M$4)&gt;=$E14,$C14/12,0)</f>
        <v>3916.6666666666665</v>
      </c>
      <c r="N14" s="18">
        <f>IF(COUNT($H$4:N$4)&gt;=$E14,$C14/12,0)</f>
        <v>3916.6666666666665</v>
      </c>
      <c r="O14" s="18">
        <f>IF(COUNT($H$4:O$4)&gt;=$E14,$C14/12,0)</f>
        <v>3916.6666666666665</v>
      </c>
      <c r="P14" s="18">
        <f>IF(COUNT($H$4:P$4)&gt;=$E14,$C14/12,0)</f>
        <v>3916.6666666666665</v>
      </c>
      <c r="Q14" s="18">
        <f>IF(COUNT($H$4:Q$4)&gt;=$E14,$C14/12,0)</f>
        <v>3916.6666666666665</v>
      </c>
      <c r="R14" s="18">
        <f>IF(COUNT($H$4:R$4)&gt;=$E14,$C14/12,0)</f>
        <v>3916.6666666666665</v>
      </c>
      <c r="S14" s="18">
        <f>IF(COUNT($H$4:S$4)&gt;=$E14,$C14/12,0)+((R14*12)*$D14)</f>
        <v>8616.666666666666</v>
      </c>
      <c r="T14" s="18">
        <f>IF(COUNT($H$4:T$4)&gt;=$E14,$C14/12,0)*(1+$E$5)</f>
        <v>4092.916666666666</v>
      </c>
      <c r="U14" s="18">
        <f>IF(COUNT($H$4:U$4)&gt;=$E14,$C14/12,0)*(1+$E$5)</f>
        <v>4092.916666666666</v>
      </c>
      <c r="V14" s="18">
        <f>IF(COUNT($H$4:V$4)&gt;=$E14,$C14/12,0)*(1+$E$5)</f>
        <v>4092.916666666666</v>
      </c>
      <c r="W14" s="18">
        <f>IF(COUNT($H$4:W$4)&gt;=$E14,$C14/12,0)*(1+$E$5)</f>
        <v>4092.916666666666</v>
      </c>
      <c r="X14" s="18">
        <f>IF(COUNT($H$4:X$4)&gt;=$E14,$C14/12,0)*(1+$E$5)</f>
        <v>4092.916666666666</v>
      </c>
      <c r="Y14" s="18">
        <f>IF(COUNT($H$4:Y$4)&gt;=$E14,$C14/12,0)*(1+$E$5)</f>
        <v>4092.916666666666</v>
      </c>
      <c r="Z14" s="18">
        <f>IF(COUNT($H$4:Z$4)&gt;=$E14,$C14/12,0)*(1+$E$5)</f>
        <v>4092.916666666666</v>
      </c>
      <c r="AA14" s="18">
        <f>IF(COUNT($H$4:AA$4)&gt;=$E14,$C14/12,0)*(1+$E$5)</f>
        <v>4092.916666666666</v>
      </c>
      <c r="AB14" s="18">
        <f>IF(COUNT($H$4:AB$4)&gt;=$E14,$C14/12,0)*(1+$E$5)</f>
        <v>4092.916666666666</v>
      </c>
      <c r="AC14" s="18">
        <f>IF(COUNT($H$4:AC$4)&gt;=$E14,$C14/12,0)*(1+$E$5)</f>
        <v>4092.916666666666</v>
      </c>
      <c r="AD14" s="18">
        <f>IF(COUNT($H$4:AD$4)&gt;=$E14,$C14/12,0)*(1+$E$5)</f>
        <v>4092.916666666666</v>
      </c>
      <c r="AE14" s="18">
        <f>IF(COUNT($H$4:AE$4)&gt;=$E14,$C14/12,0)*(1+$E$5)+((R14*12)*$D14)</f>
        <v>8792.916666666666</v>
      </c>
      <c r="AF14" s="18">
        <f>IF(COUNT($H$4:AF$4)&gt;=$E14,$C14/12,0)*(1+$E$5)^2</f>
        <v>4277.097916666666</v>
      </c>
      <c r="AG14" s="18">
        <f>IF(COUNT($H$4:AG$4)&gt;=$E14,$C14/12,0)*(1+$E$5)^2</f>
        <v>4277.097916666666</v>
      </c>
      <c r="AH14" s="18">
        <f>IF(COUNT($H$4:AH$4)&gt;=$E14,$C14/12,0)*(1+$E$5)^2</f>
        <v>4277.097916666666</v>
      </c>
      <c r="AI14" s="18">
        <f>IF(COUNT($H$4:AI$4)&gt;=$E14,$C14/12,0)*(1+$E$5)^2</f>
        <v>4277.097916666666</v>
      </c>
      <c r="AJ14" s="18">
        <f>IF(COUNT($H$4:AJ$4)&gt;=$E14,$C14/12,0)*(1+$E$5)^2</f>
        <v>4277.097916666666</v>
      </c>
      <c r="AK14" s="18">
        <f>IF(COUNT($H$4:AK$4)&gt;=$E14,$C14/12,0)*(1+$E$5)^2</f>
        <v>4277.097916666666</v>
      </c>
      <c r="AL14" s="18">
        <f>IF(COUNT($H$4:AL$4)&gt;=$E14,$C14/12,0)*(1+$E$5)^2</f>
        <v>4277.097916666666</v>
      </c>
      <c r="AM14" s="18">
        <f>IF(COUNT($H$4:AM$4)&gt;=$E14,$C14/12,0)*(1+$E$5)^2</f>
        <v>4277.097916666666</v>
      </c>
      <c r="AN14" s="18">
        <f>IF(COUNT($H$4:AN$4)&gt;=$E14,$C14/12,0)*(1+$E$5)^2</f>
        <v>4277.097916666666</v>
      </c>
      <c r="AO14" s="18">
        <f>IF(COUNT($H$4:AO$4)&gt;=$E14,$C14/12,0)*(1+$E$5)^2</f>
        <v>4277.097916666666</v>
      </c>
      <c r="AP14" s="18">
        <f>IF(COUNT($H$4:AP$4)&gt;=$E14,$C14/12,0)*(1+$E$5)^2</f>
        <v>4277.097916666666</v>
      </c>
      <c r="AQ14" s="18">
        <f>IF(COUNT($H$4:AQ$4)&gt;=$E14,$C14/12,0)*((1+$E$5)^2)+((R14*12)*$D14)</f>
        <v>8977.097916666666</v>
      </c>
      <c r="AR14" s="18">
        <f>IF(COUNT($H$4:AR$4)&gt;=$E14,$C14/12,0)*(1+$E$5)^3</f>
        <v>4469.567322916666</v>
      </c>
      <c r="AS14" s="18">
        <f>IF(COUNT($H$4:AS$4)&gt;=$E14,$C14/12,0)*(1+$E$5)^3</f>
        <v>4469.567322916666</v>
      </c>
      <c r="AT14" s="18">
        <f>IF(COUNT($H$4:AT$4)&gt;=$E14,$C14/12,0)*(1+$E$5)^3</f>
        <v>4469.567322916666</v>
      </c>
      <c r="AU14" s="18">
        <f>IF(COUNT($H$4:AU$4)&gt;=$E14,$C14/12,0)*(1+$E$5)^3</f>
        <v>4469.567322916666</v>
      </c>
      <c r="AV14" s="18">
        <f>IF(COUNT($H$4:AV$4)&gt;=$E14,$C14/12,0)*(1+$E$5)^3</f>
        <v>4469.567322916666</v>
      </c>
      <c r="AW14" s="18">
        <f>IF(COUNT($H$4:AW$4)&gt;=$E14,$C14/12,0)*(1+$E$5)^3</f>
        <v>4469.567322916666</v>
      </c>
      <c r="AX14" s="18">
        <f>IF(COUNT($H$4:AX$4)&gt;=$E14,$C14/12,0)*(1+$E$5)^3</f>
        <v>4469.567322916666</v>
      </c>
      <c r="AY14" s="18">
        <f>IF(COUNT($H$4:AY$4)&gt;=$E14,$C14/12,0)*(1+$E$5)^3</f>
        <v>4469.567322916666</v>
      </c>
      <c r="AZ14" s="18">
        <f>IF(COUNT($H$4:AZ$4)&gt;=$E14,$C14/12,0)*(1+$E$5)^3</f>
        <v>4469.567322916666</v>
      </c>
      <c r="BA14" s="18">
        <f>IF(COUNT($H$4:BA$4)&gt;=$E14,$C14/12,0)*(1+$E$5)^3</f>
        <v>4469.567322916666</v>
      </c>
      <c r="BB14" s="18">
        <f>IF(COUNT($H$4:BB$4)&gt;=$E14,$C14/12,0)*(1+$E$5)^3</f>
        <v>4469.567322916666</v>
      </c>
      <c r="BC14" s="18">
        <f>IF(COUNT($H$4:BC$4)&gt;=$E14,$C14/12,0)*((1+$E$5)^3)+((R14*12)*$D14)</f>
        <v>9169.567322916666</v>
      </c>
      <c r="BD14" s="18">
        <f>IF(COUNT($H$4:BD$4)&gt;=$E14,$C14/12,0)*(1+$E$5)^4</f>
        <v>4670.697852447915</v>
      </c>
      <c r="BE14" s="18">
        <f>IF(COUNT($H$4:BE$4)&gt;=$E14,$C14/12,0)*(1+$E$5)^4</f>
        <v>4670.697852447915</v>
      </c>
      <c r="BF14" s="18">
        <f>IF(COUNT($H$4:BF$4)&gt;=$E14,$C14/12,0)*(1+$E$5)^4</f>
        <v>4670.697852447915</v>
      </c>
      <c r="BG14" s="18">
        <f>IF(COUNT($H$4:BG$4)&gt;=$E14,$C14/12,0)*(1+$E$5)^4</f>
        <v>4670.697852447915</v>
      </c>
      <c r="BH14" s="18">
        <f>IF(COUNT($H$4:BH$4)&gt;=$E14,$C14/12,0)*(1+$E$5)^4</f>
        <v>4670.697852447915</v>
      </c>
      <c r="BI14" s="18">
        <f>IF(COUNT($H$4:BI$4)&gt;=$E14,$C14/12,0)*(1+$E$5)^4</f>
        <v>4670.697852447915</v>
      </c>
      <c r="BJ14" s="18">
        <f>IF(COUNT($H$4:BJ$4)&gt;=$E14,$C14/12,0)*(1+$E$5)^4</f>
        <v>4670.697852447915</v>
      </c>
      <c r="BK14" s="18">
        <f>IF(COUNT($H$4:BK$4)&gt;=$E14,$C14/12,0)*(1+$E$5)^4</f>
        <v>4670.697852447915</v>
      </c>
      <c r="BL14" s="18">
        <f>IF(COUNT($H$4:BL$4)&gt;=$E14,$C14/12,0)*(1+$E$5)^4</f>
        <v>4670.697852447915</v>
      </c>
      <c r="BM14" s="18">
        <f>IF(COUNT($H$4:BM$4)&gt;=$E14,$C14/12,0)*(1+$E$5)^4</f>
        <v>4670.697852447915</v>
      </c>
      <c r="BN14" s="18">
        <f>IF(COUNT($H$4:BN$4)&gt;=$E14,$C14/12,0)*(1+$E$5)^4</f>
        <v>4670.697852447915</v>
      </c>
      <c r="BO14" s="18">
        <f>IF(COUNT($H$4:BO$4)&gt;=$E14,$C14/12,0)*((1+$E$5)^4)+((R14*12)*$D14)</f>
        <v>9370.697852447915</v>
      </c>
    </row>
    <row r="15" spans="1:67" ht="12.75">
      <c r="A15" s="222" t="s">
        <v>101</v>
      </c>
      <c r="B15" s="200" t="s">
        <v>17</v>
      </c>
      <c r="C15" s="191">
        <v>34000</v>
      </c>
      <c r="D15" s="201">
        <v>0.1</v>
      </c>
      <c r="E15" s="192">
        <v>3</v>
      </c>
      <c r="F15" s="16"/>
      <c r="G15" s="17"/>
      <c r="H15" s="18">
        <f>IF(COUNT($H$4:H$4)&gt;=$E15,$C15/12,0)</f>
        <v>0</v>
      </c>
      <c r="I15" s="18">
        <f>IF(COUNT($H$4:I$4)&gt;=$E15,$C15/12,0)</f>
        <v>0</v>
      </c>
      <c r="J15" s="18">
        <f>IF(COUNT($H$4:J$4)&gt;=$E15,$C15/12,0)</f>
        <v>2833.3333333333335</v>
      </c>
      <c r="K15" s="18">
        <f>IF(COUNT($H$4:K$4)&gt;=$E15,$C15/12,0)</f>
        <v>2833.3333333333335</v>
      </c>
      <c r="L15" s="18">
        <f>IF(COUNT($H$4:L$4)&gt;=$E15,$C15/12,0)</f>
        <v>2833.3333333333335</v>
      </c>
      <c r="M15" s="18">
        <f>IF(COUNT($H$4:M$4)&gt;=$E15,$C15/12,0)</f>
        <v>2833.3333333333335</v>
      </c>
      <c r="N15" s="18">
        <f>IF(COUNT($H$4:N$4)&gt;=$E15,$C15/12,0)</f>
        <v>2833.3333333333335</v>
      </c>
      <c r="O15" s="18">
        <f>IF(COUNT($H$4:O$4)&gt;=$E15,$C15/12,0)</f>
        <v>2833.3333333333335</v>
      </c>
      <c r="P15" s="18">
        <f>IF(COUNT($H$4:P$4)&gt;=$E15,$C15/12,0)</f>
        <v>2833.3333333333335</v>
      </c>
      <c r="Q15" s="18">
        <f>IF(COUNT($H$4:Q$4)&gt;=$E15,$C15/12,0)</f>
        <v>2833.3333333333335</v>
      </c>
      <c r="R15" s="18">
        <f>IF(COUNT($H$4:R$4)&gt;=$E15,$C15/12,0)</f>
        <v>2833.3333333333335</v>
      </c>
      <c r="S15" s="18">
        <f>IF(COUNT($H$4:S$4)&gt;=$E15,$C15/12,0)+((R15*12)*$D15)</f>
        <v>6233.333333333334</v>
      </c>
      <c r="T15" s="18">
        <f>IF(COUNT($H$4:T$4)&gt;=$E15,$C15/12,0)*(1+$E$5)</f>
        <v>2960.8333333333335</v>
      </c>
      <c r="U15" s="18">
        <f>IF(COUNT($H$4:U$4)&gt;=$E15,$C15/12,0)*(1+$E$5)</f>
        <v>2960.8333333333335</v>
      </c>
      <c r="V15" s="18">
        <f>IF(COUNT($H$4:V$4)&gt;=$E15,$C15/12,0)*(1+$E$5)</f>
        <v>2960.8333333333335</v>
      </c>
      <c r="W15" s="18">
        <f>IF(COUNT($H$4:W$4)&gt;=$E15,$C15/12,0)*(1+$E$5)</f>
        <v>2960.8333333333335</v>
      </c>
      <c r="X15" s="18">
        <f>IF(COUNT($H$4:X$4)&gt;=$E15,$C15/12,0)*(1+$E$5)</f>
        <v>2960.8333333333335</v>
      </c>
      <c r="Y15" s="18">
        <f>IF(COUNT($H$4:Y$4)&gt;=$E15,$C15/12,0)*(1+$E$5)</f>
        <v>2960.8333333333335</v>
      </c>
      <c r="Z15" s="18">
        <f>IF(COUNT($H$4:Z$4)&gt;=$E15,$C15/12,0)*(1+$E$5)</f>
        <v>2960.8333333333335</v>
      </c>
      <c r="AA15" s="18">
        <f>IF(COUNT($H$4:AA$4)&gt;=$E15,$C15/12,0)*(1+$E$5)</f>
        <v>2960.8333333333335</v>
      </c>
      <c r="AB15" s="18">
        <f>IF(COUNT($H$4:AB$4)&gt;=$E15,$C15/12,0)*(1+$E$5)</f>
        <v>2960.8333333333335</v>
      </c>
      <c r="AC15" s="18">
        <f>IF(COUNT($H$4:AC$4)&gt;=$E15,$C15/12,0)*(1+$E$5)</f>
        <v>2960.8333333333335</v>
      </c>
      <c r="AD15" s="18">
        <f>IF(COUNT($H$4:AD$4)&gt;=$E15,$C15/12,0)*(1+$E$5)</f>
        <v>2960.8333333333335</v>
      </c>
      <c r="AE15" s="18">
        <f>IF(COUNT($H$4:AE$4)&gt;=$E15,$C15/12,0)*(1+$E$5)+((R15*12)*$D15)</f>
        <v>6360.833333333334</v>
      </c>
      <c r="AF15" s="18">
        <f>IF(COUNT($H$4:AF$4)&gt;=$E15,$C15/12,0)*(1+$E$5)^2</f>
        <v>3094.0708333333328</v>
      </c>
      <c r="AG15" s="18">
        <f>IF(COUNT($H$4:AG$4)&gt;=$E15,$C15/12,0)*(1+$E$5)^2</f>
        <v>3094.0708333333328</v>
      </c>
      <c r="AH15" s="18">
        <f>IF(COUNT($H$4:AH$4)&gt;=$E15,$C15/12,0)*(1+$E$5)^2</f>
        <v>3094.0708333333328</v>
      </c>
      <c r="AI15" s="18">
        <f>IF(COUNT($H$4:AI$4)&gt;=$E15,$C15/12,0)*(1+$E$5)^2</f>
        <v>3094.0708333333328</v>
      </c>
      <c r="AJ15" s="18">
        <f>IF(COUNT($H$4:AJ$4)&gt;=$E15,$C15/12,0)*(1+$E$5)^2</f>
        <v>3094.0708333333328</v>
      </c>
      <c r="AK15" s="18">
        <f>IF(COUNT($H$4:AK$4)&gt;=$E15,$C15/12,0)*(1+$E$5)^2</f>
        <v>3094.0708333333328</v>
      </c>
      <c r="AL15" s="18">
        <f>IF(COUNT($H$4:AL$4)&gt;=$E15,$C15/12,0)*(1+$E$5)^2</f>
        <v>3094.0708333333328</v>
      </c>
      <c r="AM15" s="18">
        <f>IF(COUNT($H$4:AM$4)&gt;=$E15,$C15/12,0)*(1+$E$5)^2</f>
        <v>3094.0708333333328</v>
      </c>
      <c r="AN15" s="18">
        <f>IF(COUNT($H$4:AN$4)&gt;=$E15,$C15/12,0)*(1+$E$5)^2</f>
        <v>3094.0708333333328</v>
      </c>
      <c r="AO15" s="18">
        <f>IF(COUNT($H$4:AO$4)&gt;=$E15,$C15/12,0)*(1+$E$5)^2</f>
        <v>3094.0708333333328</v>
      </c>
      <c r="AP15" s="18">
        <f>IF(COUNT($H$4:AP$4)&gt;=$E15,$C15/12,0)*(1+$E$5)^2</f>
        <v>3094.0708333333328</v>
      </c>
      <c r="AQ15" s="18">
        <f>IF(COUNT($H$4:AQ$4)&gt;=$E15,$C15/12,0)*((1+$E$5)^2)+((R15*12)*$D15)</f>
        <v>6494.070833333333</v>
      </c>
      <c r="AR15" s="18">
        <f>IF(COUNT($H$4:AR$4)&gt;=$E15,$C15/12,0)*(1+$E$5)^3</f>
        <v>3233.3040208333327</v>
      </c>
      <c r="AS15" s="18">
        <f>IF(COUNT($H$4:AS$4)&gt;=$E15,$C15/12,0)*(1+$E$5)^3</f>
        <v>3233.3040208333327</v>
      </c>
      <c r="AT15" s="18">
        <f>IF(COUNT($H$4:AT$4)&gt;=$E15,$C15/12,0)*(1+$E$5)^3</f>
        <v>3233.3040208333327</v>
      </c>
      <c r="AU15" s="18">
        <f>IF(COUNT($H$4:AU$4)&gt;=$E15,$C15/12,0)*(1+$E$5)^3</f>
        <v>3233.3040208333327</v>
      </c>
      <c r="AV15" s="18">
        <f>IF(COUNT($H$4:AV$4)&gt;=$E15,$C15/12,0)*(1+$E$5)^3</f>
        <v>3233.3040208333327</v>
      </c>
      <c r="AW15" s="18">
        <f>IF(COUNT($H$4:AW$4)&gt;=$E15,$C15/12,0)*(1+$E$5)^3</f>
        <v>3233.3040208333327</v>
      </c>
      <c r="AX15" s="18">
        <f>IF(COUNT($H$4:AX$4)&gt;=$E15,$C15/12,0)*(1+$E$5)^3</f>
        <v>3233.3040208333327</v>
      </c>
      <c r="AY15" s="18">
        <f>IF(COUNT($H$4:AY$4)&gt;=$E15,$C15/12,0)*(1+$E$5)^3</f>
        <v>3233.3040208333327</v>
      </c>
      <c r="AZ15" s="18">
        <f>IF(COUNT($H$4:AZ$4)&gt;=$E15,$C15/12,0)*(1+$E$5)^3</f>
        <v>3233.3040208333327</v>
      </c>
      <c r="BA15" s="18">
        <f>IF(COUNT($H$4:BA$4)&gt;=$E15,$C15/12,0)*(1+$E$5)^3</f>
        <v>3233.3040208333327</v>
      </c>
      <c r="BB15" s="18">
        <f>IF(COUNT($H$4:BB$4)&gt;=$E15,$C15/12,0)*(1+$E$5)^3</f>
        <v>3233.3040208333327</v>
      </c>
      <c r="BC15" s="18">
        <f>IF(COUNT($H$4:BC$4)&gt;=$E15,$C15/12,0)*((1+$E$5)^3)+((R15*12)*$D15)</f>
        <v>6633.304020833333</v>
      </c>
      <c r="BD15" s="18">
        <f>IF(COUNT($H$4:BD$4)&gt;=$E15,$C15/12,0)*(1+$E$5)^4</f>
        <v>3378.802701770832</v>
      </c>
      <c r="BE15" s="18">
        <f>IF(COUNT($H$4:BE$4)&gt;=$E15,$C15/12,0)*(1+$E$5)^4</f>
        <v>3378.802701770832</v>
      </c>
      <c r="BF15" s="18">
        <f>IF(COUNT($H$4:BF$4)&gt;=$E15,$C15/12,0)*(1+$E$5)^4</f>
        <v>3378.802701770832</v>
      </c>
      <c r="BG15" s="18">
        <f>IF(COUNT($H$4:BG$4)&gt;=$E15,$C15/12,0)*(1+$E$5)^4</f>
        <v>3378.802701770832</v>
      </c>
      <c r="BH15" s="18">
        <f>IF(COUNT($H$4:BH$4)&gt;=$E15,$C15/12,0)*(1+$E$5)^4</f>
        <v>3378.802701770832</v>
      </c>
      <c r="BI15" s="18">
        <f>IF(COUNT($H$4:BI$4)&gt;=$E15,$C15/12,0)*(1+$E$5)^4</f>
        <v>3378.802701770832</v>
      </c>
      <c r="BJ15" s="18">
        <f>IF(COUNT($H$4:BJ$4)&gt;=$E15,$C15/12,0)*(1+$E$5)^4</f>
        <v>3378.802701770832</v>
      </c>
      <c r="BK15" s="18">
        <f>IF(COUNT($H$4:BK$4)&gt;=$E15,$C15/12,0)*(1+$E$5)^4</f>
        <v>3378.802701770832</v>
      </c>
      <c r="BL15" s="18">
        <f>IF(COUNT($H$4:BL$4)&gt;=$E15,$C15/12,0)*(1+$E$5)^4</f>
        <v>3378.802701770832</v>
      </c>
      <c r="BM15" s="18">
        <f>IF(COUNT($H$4:BM$4)&gt;=$E15,$C15/12,0)*(1+$E$5)^4</f>
        <v>3378.802701770832</v>
      </c>
      <c r="BN15" s="18">
        <f>IF(COUNT($H$4:BN$4)&gt;=$E15,$C15/12,0)*(1+$E$5)^4</f>
        <v>3378.802701770832</v>
      </c>
      <c r="BO15" s="18">
        <f>IF(COUNT($H$4:BO$4)&gt;=$E15,$C15/12,0)*((1+$E$5)^4)+((R15*12)*$D15)</f>
        <v>6778.802701770832</v>
      </c>
    </row>
    <row r="16" spans="1:31" ht="12.75">
      <c r="A16" s="222"/>
      <c r="B16" s="200"/>
      <c r="C16" s="191"/>
      <c r="D16" s="191"/>
      <c r="E16" s="192"/>
      <c r="F16" s="16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12.75">
      <c r="A17" s="223" t="s">
        <v>249</v>
      </c>
      <c r="B17" s="190"/>
      <c r="C17" s="191"/>
      <c r="D17" s="191"/>
      <c r="E17" s="192"/>
      <c r="F17" s="16"/>
      <c r="G17" s="17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67" ht="12.75">
      <c r="A18" s="222" t="s">
        <v>250</v>
      </c>
      <c r="B18" s="200" t="s">
        <v>17</v>
      </c>
      <c r="C18" s="191">
        <v>55000</v>
      </c>
      <c r="D18" s="201">
        <v>0.1</v>
      </c>
      <c r="E18" s="192">
        <v>2</v>
      </c>
      <c r="F18" s="16"/>
      <c r="G18" s="17"/>
      <c r="H18" s="18">
        <f>IF(COUNT($H$4:H$4)&gt;=$E18,$C18/12,0)</f>
        <v>0</v>
      </c>
      <c r="I18" s="18">
        <f>IF(COUNT($H$4:I$4)&gt;=$E18,$C18/12,0)</f>
        <v>4583.333333333333</v>
      </c>
      <c r="J18" s="18">
        <f>IF(COUNT($H$4:J$4)&gt;=$E18,$C18/12,0)</f>
        <v>4583.333333333333</v>
      </c>
      <c r="K18" s="18">
        <f>IF(COUNT($H$4:K$4)&gt;=$E18,$C18/12,0)</f>
        <v>4583.333333333333</v>
      </c>
      <c r="L18" s="18">
        <f>IF(COUNT($H$4:L$4)&gt;=$E18,$C18/12,0)</f>
        <v>4583.333333333333</v>
      </c>
      <c r="M18" s="18">
        <f>IF(COUNT($H$4:M$4)&gt;=$E18,$C18/12,0)</f>
        <v>4583.333333333333</v>
      </c>
      <c r="N18" s="18">
        <f>IF(COUNT($H$4:N$4)&gt;=$E18,$C18/12,0)</f>
        <v>4583.333333333333</v>
      </c>
      <c r="O18" s="18">
        <f>IF(COUNT($H$4:O$4)&gt;=$E18,$C18/12,0)</f>
        <v>4583.333333333333</v>
      </c>
      <c r="P18" s="18">
        <f>IF(COUNT($H$4:P$4)&gt;=$E18,$C18/12,0)</f>
        <v>4583.333333333333</v>
      </c>
      <c r="Q18" s="18">
        <f>IF(COUNT($H$4:Q$4)&gt;=$E18,$C18/12,0)</f>
        <v>4583.333333333333</v>
      </c>
      <c r="R18" s="18">
        <f>IF(COUNT($H$4:R$4)&gt;=$E18,$C18/12,0)</f>
        <v>4583.333333333333</v>
      </c>
      <c r="S18" s="18">
        <f>IF(COUNT($H$4:S$4)&gt;=$E18,$C18/12,0)+((R18*12)*$D18)</f>
        <v>10083.333333333332</v>
      </c>
      <c r="T18" s="18">
        <f>IF(COUNT($H$4:T$4)&gt;=$E18,$C18/12,0)*(1+$E$5)</f>
        <v>4789.583333333333</v>
      </c>
      <c r="U18" s="18">
        <f>IF(COUNT($H$4:U$4)&gt;=$E18,$C18/12,0)*(1+$E$5)</f>
        <v>4789.583333333333</v>
      </c>
      <c r="V18" s="18">
        <f>IF(COUNT($H$4:V$4)&gt;=$E18,$C18/12,0)*(1+$E$5)</f>
        <v>4789.583333333333</v>
      </c>
      <c r="W18" s="18">
        <f>IF(COUNT($H$4:W$4)&gt;=$E18,$C18/12,0)*(1+$E$5)</f>
        <v>4789.583333333333</v>
      </c>
      <c r="X18" s="18">
        <f>IF(COUNT($H$4:X$4)&gt;=$E18,$C18/12,0)*(1+$E$5)</f>
        <v>4789.583333333333</v>
      </c>
      <c r="Y18" s="18">
        <f>IF(COUNT($H$4:Y$4)&gt;=$E18,$C18/12,0)*(1+$E$5)</f>
        <v>4789.583333333333</v>
      </c>
      <c r="Z18" s="18">
        <f>IF(COUNT($H$4:Z$4)&gt;=$E18,$C18/12,0)*(1+$E$5)</f>
        <v>4789.583333333333</v>
      </c>
      <c r="AA18" s="18">
        <f>IF(COUNT($H$4:AA$4)&gt;=$E18,$C18/12,0)*(1+$E$5)</f>
        <v>4789.583333333333</v>
      </c>
      <c r="AB18" s="18">
        <f>IF(COUNT($H$4:AB$4)&gt;=$E18,$C18/12,0)*(1+$E$5)</f>
        <v>4789.583333333333</v>
      </c>
      <c r="AC18" s="18">
        <f>IF(COUNT($H$4:AC$4)&gt;=$E18,$C18/12,0)*(1+$E$5)</f>
        <v>4789.583333333333</v>
      </c>
      <c r="AD18" s="18">
        <f>IF(COUNT($H$4:AD$4)&gt;=$E18,$C18/12,0)*(1+$E$5)</f>
        <v>4789.583333333333</v>
      </c>
      <c r="AE18" s="18">
        <f>IF(COUNT($H$4:AE$4)&gt;=$E18,$C18/12,0)*(1+$E$5)+((R18*12)*$D18)</f>
        <v>10289.583333333332</v>
      </c>
      <c r="AF18" s="18">
        <f>IF(COUNT($H$4:AF$4)&gt;=$E18,$C18/12,0)*(1+$E$5)^2</f>
        <v>5005.114583333332</v>
      </c>
      <c r="AG18" s="18">
        <f>IF(COUNT($H$4:AG$4)&gt;=$E18,$C18/12,0)*(1+$E$5)^2</f>
        <v>5005.114583333332</v>
      </c>
      <c r="AH18" s="18">
        <f>IF(COUNT($H$4:AH$4)&gt;=$E18,$C18/12,0)*(1+$E$5)^2</f>
        <v>5005.114583333332</v>
      </c>
      <c r="AI18" s="18">
        <f>IF(COUNT($H$4:AI$4)&gt;=$E18,$C18/12,0)*(1+$E$5)^2</f>
        <v>5005.114583333332</v>
      </c>
      <c r="AJ18" s="18">
        <f>IF(COUNT($H$4:AJ$4)&gt;=$E18,$C18/12,0)*(1+$E$5)^2</f>
        <v>5005.114583333332</v>
      </c>
      <c r="AK18" s="18">
        <f>IF(COUNT($H$4:AK$4)&gt;=$E18,$C18/12,0)*(1+$E$5)^2</f>
        <v>5005.114583333332</v>
      </c>
      <c r="AL18" s="18">
        <f>IF(COUNT($H$4:AL$4)&gt;=$E18,$C18/12,0)*(1+$E$5)^2</f>
        <v>5005.114583333332</v>
      </c>
      <c r="AM18" s="18">
        <f>IF(COUNT($H$4:AM$4)&gt;=$E18,$C18/12,0)*(1+$E$5)^2</f>
        <v>5005.114583333332</v>
      </c>
      <c r="AN18" s="18">
        <f>IF(COUNT($H$4:AN$4)&gt;=$E18,$C18/12,0)*(1+$E$5)^2</f>
        <v>5005.114583333332</v>
      </c>
      <c r="AO18" s="18">
        <f>IF(COUNT($H$4:AO$4)&gt;=$E18,$C18/12,0)*(1+$E$5)^2</f>
        <v>5005.114583333332</v>
      </c>
      <c r="AP18" s="18">
        <f>IF(COUNT($H$4:AP$4)&gt;=$E18,$C18/12,0)*(1+$E$5)^2</f>
        <v>5005.114583333332</v>
      </c>
      <c r="AQ18" s="18">
        <f>IF(COUNT($H$4:AQ$4)&gt;=$E18,$C18/12,0)*((1+$E$5)^2)+((R18*12)*$D18)</f>
        <v>10505.114583333332</v>
      </c>
      <c r="AR18" s="18">
        <f>IF(COUNT($H$4:AR$4)&gt;=$E18,$C18/12,0)*(1+$E$5)^3</f>
        <v>5230.344739583332</v>
      </c>
      <c r="AS18" s="18">
        <f>IF(COUNT($H$4:AS$4)&gt;=$E18,$C18/12,0)*(1+$E$5)^3</f>
        <v>5230.344739583332</v>
      </c>
      <c r="AT18" s="18">
        <f>IF(COUNT($H$4:AT$4)&gt;=$E18,$C18/12,0)*(1+$E$5)^3</f>
        <v>5230.344739583332</v>
      </c>
      <c r="AU18" s="18">
        <f>IF(COUNT($H$4:AU$4)&gt;=$E18,$C18/12,0)*(1+$E$5)^3</f>
        <v>5230.344739583332</v>
      </c>
      <c r="AV18" s="18">
        <f>IF(COUNT($H$4:AV$4)&gt;=$E18,$C18/12,0)*(1+$E$5)^3</f>
        <v>5230.344739583332</v>
      </c>
      <c r="AW18" s="18">
        <f>IF(COUNT($H$4:AW$4)&gt;=$E18,$C18/12,0)*(1+$E$5)^3</f>
        <v>5230.344739583332</v>
      </c>
      <c r="AX18" s="18">
        <f>IF(COUNT($H$4:AX$4)&gt;=$E18,$C18/12,0)*(1+$E$5)^3</f>
        <v>5230.344739583332</v>
      </c>
      <c r="AY18" s="18">
        <f>IF(COUNT($H$4:AY$4)&gt;=$E18,$C18/12,0)*(1+$E$5)^3</f>
        <v>5230.344739583332</v>
      </c>
      <c r="AZ18" s="18">
        <f>IF(COUNT($H$4:AZ$4)&gt;=$E18,$C18/12,0)*(1+$E$5)^3</f>
        <v>5230.344739583332</v>
      </c>
      <c r="BA18" s="18">
        <f>IF(COUNT($H$4:BA$4)&gt;=$E18,$C18/12,0)*(1+$E$5)^3</f>
        <v>5230.344739583332</v>
      </c>
      <c r="BB18" s="18">
        <f>IF(COUNT($H$4:BB$4)&gt;=$E18,$C18/12,0)*(1+$E$5)^3</f>
        <v>5230.344739583332</v>
      </c>
      <c r="BC18" s="18">
        <f>IF(COUNT($H$4:BC$4)&gt;=$E18,$C18/12,0)*((1+$E$5)^3)+((R18*12)*$D18)</f>
        <v>10730.344739583332</v>
      </c>
      <c r="BD18" s="18">
        <f>IF(COUNT($H$4:BD$4)&gt;=$E18,$C18/12,0)*(1+$E$5)^4</f>
        <v>5465.710252864581</v>
      </c>
      <c r="BE18" s="18">
        <f>IF(COUNT($H$4:BE$4)&gt;=$E18,$C18/12,0)*(1+$E$5)^4</f>
        <v>5465.710252864581</v>
      </c>
      <c r="BF18" s="18">
        <f>IF(COUNT($H$4:BF$4)&gt;=$E18,$C18/12,0)*(1+$E$5)^4</f>
        <v>5465.710252864581</v>
      </c>
      <c r="BG18" s="18">
        <f>IF(COUNT($H$4:BG$4)&gt;=$E18,$C18/12,0)*(1+$E$5)^4</f>
        <v>5465.710252864581</v>
      </c>
      <c r="BH18" s="18">
        <f>IF(COUNT($H$4:BH$4)&gt;=$E18,$C18/12,0)*(1+$E$5)^4</f>
        <v>5465.710252864581</v>
      </c>
      <c r="BI18" s="18">
        <f>IF(COUNT($H$4:BI$4)&gt;=$E18,$C18/12,0)*(1+$E$5)^4</f>
        <v>5465.710252864581</v>
      </c>
      <c r="BJ18" s="18">
        <f>IF(COUNT($H$4:BJ$4)&gt;=$E18,$C18/12,0)*(1+$E$5)^4</f>
        <v>5465.710252864581</v>
      </c>
      <c r="BK18" s="18">
        <f>IF(COUNT($H$4:BK$4)&gt;=$E18,$C18/12,0)*(1+$E$5)^4</f>
        <v>5465.710252864581</v>
      </c>
      <c r="BL18" s="18">
        <f>IF(COUNT($H$4:BL$4)&gt;=$E18,$C18/12,0)*(1+$E$5)^4</f>
        <v>5465.710252864581</v>
      </c>
      <c r="BM18" s="18">
        <f>IF(COUNT($H$4:BM$4)&gt;=$E18,$C18/12,0)*(1+$E$5)^4</f>
        <v>5465.710252864581</v>
      </c>
      <c r="BN18" s="18">
        <f>IF(COUNT($H$4:BN$4)&gt;=$E18,$C18/12,0)*(1+$E$5)^4</f>
        <v>5465.710252864581</v>
      </c>
      <c r="BO18" s="18">
        <f>IF(COUNT($H$4:BO$4)&gt;=$E18,$C18/12,0)*((1+$E$5)^4)+((R18*12)*$D18)</f>
        <v>10965.710252864581</v>
      </c>
    </row>
    <row r="19" spans="1:67" ht="12.75">
      <c r="A19" s="222" t="s">
        <v>101</v>
      </c>
      <c r="B19" s="200" t="s">
        <v>17</v>
      </c>
      <c r="C19" s="191">
        <v>35000</v>
      </c>
      <c r="D19" s="201">
        <v>0.1</v>
      </c>
      <c r="E19" s="192">
        <v>3</v>
      </c>
      <c r="F19" s="16"/>
      <c r="G19" s="17"/>
      <c r="H19" s="18">
        <f>IF(COUNT($H$4:H$4)&gt;=$E19,$C19/12,0)</f>
        <v>0</v>
      </c>
      <c r="I19" s="18">
        <f>IF(COUNT($H$4:I$4)&gt;=$E19,$C19/12,0)</f>
        <v>0</v>
      </c>
      <c r="J19" s="18">
        <f>IF(COUNT($H$4:J$4)&gt;=$E19,$C19/12,0)</f>
        <v>2916.6666666666665</v>
      </c>
      <c r="K19" s="18">
        <f>IF(COUNT($H$4:K$4)&gt;=$E19,$C19/12,0)</f>
        <v>2916.6666666666665</v>
      </c>
      <c r="L19" s="18">
        <f>IF(COUNT($H$4:L$4)&gt;=$E19,$C19/12,0)</f>
        <v>2916.6666666666665</v>
      </c>
      <c r="M19" s="18">
        <f>IF(COUNT($H$4:M$4)&gt;=$E19,$C19/12,0)</f>
        <v>2916.6666666666665</v>
      </c>
      <c r="N19" s="18">
        <f>IF(COUNT($H$4:N$4)&gt;=$E19,$C19/12,0)</f>
        <v>2916.6666666666665</v>
      </c>
      <c r="O19" s="18">
        <f>IF(COUNT($H$4:O$4)&gt;=$E19,$C19/12,0)</f>
        <v>2916.6666666666665</v>
      </c>
      <c r="P19" s="18">
        <f>IF(COUNT($H$4:P$4)&gt;=$E19,$C19/12,0)</f>
        <v>2916.6666666666665</v>
      </c>
      <c r="Q19" s="18">
        <f>IF(COUNT($H$4:Q$4)&gt;=$E19,$C19/12,0)</f>
        <v>2916.6666666666665</v>
      </c>
      <c r="R19" s="18">
        <f>IF(COUNT($H$4:R$4)&gt;=$E19,$C19/12,0)</f>
        <v>2916.6666666666665</v>
      </c>
      <c r="S19" s="18">
        <f>IF(COUNT($H$4:S$4)&gt;=$E19,$C19/12,0)+((R19*12)*$D19)</f>
        <v>6416.666666666666</v>
      </c>
      <c r="T19" s="18">
        <f>IF(COUNT($H$4:T$4)&gt;=$E19,$C19/12,0)*(1+$E$5)</f>
        <v>3047.9166666666665</v>
      </c>
      <c r="U19" s="18">
        <f>IF(COUNT($H$4:U$4)&gt;=$E19,$C19/12,0)*(1+$E$5)</f>
        <v>3047.9166666666665</v>
      </c>
      <c r="V19" s="18">
        <f>IF(COUNT($H$4:V$4)&gt;=$E19,$C19/12,0)*(1+$E$5)</f>
        <v>3047.9166666666665</v>
      </c>
      <c r="W19" s="18">
        <f>IF(COUNT($H$4:W$4)&gt;=$E19,$C19/12,0)*(1+$E$5)</f>
        <v>3047.9166666666665</v>
      </c>
      <c r="X19" s="18">
        <f>IF(COUNT($H$4:X$4)&gt;=$E19,$C19/12,0)*(1+$E$5)</f>
        <v>3047.9166666666665</v>
      </c>
      <c r="Y19" s="18">
        <f>IF(COUNT($H$4:Y$4)&gt;=$E19,$C19/12,0)*(1+$E$5)</f>
        <v>3047.9166666666665</v>
      </c>
      <c r="Z19" s="18">
        <f>IF(COUNT($H$4:Z$4)&gt;=$E19,$C19/12,0)*(1+$E$5)</f>
        <v>3047.9166666666665</v>
      </c>
      <c r="AA19" s="18">
        <f>IF(COUNT($H$4:AA$4)&gt;=$E19,$C19/12,0)*(1+$E$5)</f>
        <v>3047.9166666666665</v>
      </c>
      <c r="AB19" s="18">
        <f>IF(COUNT($H$4:AB$4)&gt;=$E19,$C19/12,0)*(1+$E$5)</f>
        <v>3047.9166666666665</v>
      </c>
      <c r="AC19" s="18">
        <f>IF(COUNT($H$4:AC$4)&gt;=$E19,$C19/12,0)*(1+$E$5)</f>
        <v>3047.9166666666665</v>
      </c>
      <c r="AD19" s="18">
        <f>IF(COUNT($H$4:AD$4)&gt;=$E19,$C19/12,0)*(1+$E$5)</f>
        <v>3047.9166666666665</v>
      </c>
      <c r="AE19" s="18">
        <f>IF(COUNT($H$4:AE$4)&gt;=$E19,$C19/12,0)*(1+$E$5)+((R19*12)*$D19)</f>
        <v>6547.916666666666</v>
      </c>
      <c r="AF19" s="18">
        <f>IF(COUNT($H$4:AF$4)&gt;=$E19,$C19/12,0)*(1+$E$5)^2</f>
        <v>3185.072916666666</v>
      </c>
      <c r="AG19" s="18">
        <f>IF(COUNT($H$4:AG$4)&gt;=$E19,$C19/12,0)*(1+$E$5)^2</f>
        <v>3185.072916666666</v>
      </c>
      <c r="AH19" s="18">
        <f>IF(COUNT($H$4:AH$4)&gt;=$E19,$C19/12,0)*(1+$E$5)^2</f>
        <v>3185.072916666666</v>
      </c>
      <c r="AI19" s="18">
        <f>IF(COUNT($H$4:AI$4)&gt;=$E19,$C19/12,0)*(1+$E$5)^2</f>
        <v>3185.072916666666</v>
      </c>
      <c r="AJ19" s="18">
        <f>IF(COUNT($H$4:AJ$4)&gt;=$E19,$C19/12,0)*(1+$E$5)^2</f>
        <v>3185.072916666666</v>
      </c>
      <c r="AK19" s="18">
        <f>IF(COUNT($H$4:AK$4)&gt;=$E19,$C19/12,0)*(1+$E$5)^2</f>
        <v>3185.072916666666</v>
      </c>
      <c r="AL19" s="18">
        <f>IF(COUNT($H$4:AL$4)&gt;=$E19,$C19/12,0)*(1+$E$5)^2</f>
        <v>3185.072916666666</v>
      </c>
      <c r="AM19" s="18">
        <f>IF(COUNT($H$4:AM$4)&gt;=$E19,$C19/12,0)*(1+$E$5)^2</f>
        <v>3185.072916666666</v>
      </c>
      <c r="AN19" s="18">
        <f>IF(COUNT($H$4:AN$4)&gt;=$E19,$C19/12,0)*(1+$E$5)^2</f>
        <v>3185.072916666666</v>
      </c>
      <c r="AO19" s="18">
        <f>IF(COUNT($H$4:AO$4)&gt;=$E19,$C19/12,0)*(1+$E$5)^2</f>
        <v>3185.072916666666</v>
      </c>
      <c r="AP19" s="18">
        <f>IF(COUNT($H$4:AP$4)&gt;=$E19,$C19/12,0)*(1+$E$5)^2</f>
        <v>3185.072916666666</v>
      </c>
      <c r="AQ19" s="18">
        <f>IF(COUNT($H$4:AQ$4)&gt;=$E19,$C19/12,0)*((1+$E$5)^2)+((R19*12)*$D19)</f>
        <v>6685.072916666666</v>
      </c>
      <c r="AR19" s="18">
        <f>IF(COUNT($H$4:AR$4)&gt;=$E19,$C19/12,0)*(1+$E$5)^3</f>
        <v>3328.4011979166658</v>
      </c>
      <c r="AS19" s="18">
        <f>IF(COUNT($H$4:AS$4)&gt;=$E19,$C19/12,0)*(1+$E$5)^3</f>
        <v>3328.4011979166658</v>
      </c>
      <c r="AT19" s="18">
        <f>IF(COUNT($H$4:AT$4)&gt;=$E19,$C19/12,0)*(1+$E$5)^3</f>
        <v>3328.4011979166658</v>
      </c>
      <c r="AU19" s="18">
        <f>IF(COUNT($H$4:AU$4)&gt;=$E19,$C19/12,0)*(1+$E$5)^3</f>
        <v>3328.4011979166658</v>
      </c>
      <c r="AV19" s="18">
        <f>IF(COUNT($H$4:AV$4)&gt;=$E19,$C19/12,0)*(1+$E$5)^3</f>
        <v>3328.4011979166658</v>
      </c>
      <c r="AW19" s="18">
        <f>IF(COUNT($H$4:AW$4)&gt;=$E19,$C19/12,0)*(1+$E$5)^3</f>
        <v>3328.4011979166658</v>
      </c>
      <c r="AX19" s="18">
        <f>IF(COUNT($H$4:AX$4)&gt;=$E19,$C19/12,0)*(1+$E$5)^3</f>
        <v>3328.4011979166658</v>
      </c>
      <c r="AY19" s="18">
        <f>IF(COUNT($H$4:AY$4)&gt;=$E19,$C19/12,0)*(1+$E$5)^3</f>
        <v>3328.4011979166658</v>
      </c>
      <c r="AZ19" s="18">
        <f>IF(COUNT($H$4:AZ$4)&gt;=$E19,$C19/12,0)*(1+$E$5)^3</f>
        <v>3328.4011979166658</v>
      </c>
      <c r="BA19" s="18">
        <f>IF(COUNT($H$4:BA$4)&gt;=$E19,$C19/12,0)*(1+$E$5)^3</f>
        <v>3328.4011979166658</v>
      </c>
      <c r="BB19" s="18">
        <f>IF(COUNT($H$4:BB$4)&gt;=$E19,$C19/12,0)*(1+$E$5)^3</f>
        <v>3328.4011979166658</v>
      </c>
      <c r="BC19" s="18">
        <f>IF(COUNT($H$4:BC$4)&gt;=$E19,$C19/12,0)*((1+$E$5)^3)+((R19*12)*$D19)</f>
        <v>6828.401197916666</v>
      </c>
      <c r="BD19" s="18">
        <f>IF(COUNT($H$4:BD$4)&gt;=$E19,$C19/12,0)*(1+$E$5)^4</f>
        <v>3478.179251822915</v>
      </c>
      <c r="BE19" s="18">
        <f>IF(COUNT($H$4:BE$4)&gt;=$E19,$C19/12,0)*(1+$E$5)^4</f>
        <v>3478.179251822915</v>
      </c>
      <c r="BF19" s="18">
        <f>IF(COUNT($H$4:BF$4)&gt;=$E19,$C19/12,0)*(1+$E$5)^4</f>
        <v>3478.179251822915</v>
      </c>
      <c r="BG19" s="18">
        <f>IF(COUNT($H$4:BG$4)&gt;=$E19,$C19/12,0)*(1+$E$5)^4</f>
        <v>3478.179251822915</v>
      </c>
      <c r="BH19" s="18">
        <f>IF(COUNT($H$4:BH$4)&gt;=$E19,$C19/12,0)*(1+$E$5)^4</f>
        <v>3478.179251822915</v>
      </c>
      <c r="BI19" s="18">
        <f>IF(COUNT($H$4:BI$4)&gt;=$E19,$C19/12,0)*(1+$E$5)^4</f>
        <v>3478.179251822915</v>
      </c>
      <c r="BJ19" s="18">
        <f>IF(COUNT($H$4:BJ$4)&gt;=$E19,$C19/12,0)*(1+$E$5)^4</f>
        <v>3478.179251822915</v>
      </c>
      <c r="BK19" s="18">
        <f>IF(COUNT($H$4:BK$4)&gt;=$E19,$C19/12,0)*(1+$E$5)^4</f>
        <v>3478.179251822915</v>
      </c>
      <c r="BL19" s="18">
        <f>IF(COUNT($H$4:BL$4)&gt;=$E19,$C19/12,0)*(1+$E$5)^4</f>
        <v>3478.179251822915</v>
      </c>
      <c r="BM19" s="18">
        <f>IF(COUNT($H$4:BM$4)&gt;=$E19,$C19/12,0)*(1+$E$5)^4</f>
        <v>3478.179251822915</v>
      </c>
      <c r="BN19" s="18">
        <f>IF(COUNT($H$4:BN$4)&gt;=$E19,$C19/12,0)*(1+$E$5)^4</f>
        <v>3478.179251822915</v>
      </c>
      <c r="BO19" s="18">
        <f>IF(COUNT($H$4:BO$4)&gt;=$E19,$C19/12,0)*((1+$E$5)^4)+((R19*12)*$D19)</f>
        <v>6978.179251822915</v>
      </c>
    </row>
    <row r="20" spans="1:67" ht="12.75">
      <c r="A20" s="222"/>
      <c r="B20" s="200"/>
      <c r="C20" s="191"/>
      <c r="D20" s="201"/>
      <c r="E20" s="192"/>
      <c r="F20" s="16"/>
      <c r="G20" s="17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</row>
    <row r="21" spans="1:67" ht="12.75">
      <c r="A21" s="223" t="s">
        <v>248</v>
      </c>
      <c r="B21" s="200"/>
      <c r="C21" s="191"/>
      <c r="D21" s="201"/>
      <c r="E21" s="192"/>
      <c r="F21" s="16"/>
      <c r="G21" s="1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</row>
    <row r="22" spans="1:67" ht="12.75">
      <c r="A22" s="222" t="s">
        <v>251</v>
      </c>
      <c r="B22" s="200" t="s">
        <v>17</v>
      </c>
      <c r="C22" s="191">
        <v>45000</v>
      </c>
      <c r="D22" s="201">
        <v>0.1</v>
      </c>
      <c r="E22" s="192">
        <v>4</v>
      </c>
      <c r="F22" s="16"/>
      <c r="G22" s="17"/>
      <c r="H22" s="18">
        <f>IF(COUNT($H$4:H$4)&gt;=$E22,$C22/12,0)</f>
        <v>0</v>
      </c>
      <c r="I22" s="18">
        <f>IF(COUNT($H$4:I$4)&gt;=$E22,$C22/12,0)</f>
        <v>0</v>
      </c>
      <c r="J22" s="18">
        <f>IF(COUNT($H$4:J$4)&gt;=$E22,$C22/12,0)</f>
        <v>0</v>
      </c>
      <c r="K22" s="18">
        <f>IF(COUNT($H$4:K$4)&gt;=$E22,$C22/12,0)</f>
        <v>3750</v>
      </c>
      <c r="L22" s="18">
        <f>IF(COUNT($H$4:L$4)&gt;=$E22,$C22/12,0)</f>
        <v>3750</v>
      </c>
      <c r="M22" s="18">
        <f>IF(COUNT($H$4:M$4)&gt;=$E22,$C22/12,0)</f>
        <v>3750</v>
      </c>
      <c r="N22" s="18">
        <f>IF(COUNT($H$4:N$4)&gt;=$E22,$C22/12,0)</f>
        <v>3750</v>
      </c>
      <c r="O22" s="18">
        <f>IF(COUNT($H$4:O$4)&gt;=$E22,$C22/12,0)</f>
        <v>3750</v>
      </c>
      <c r="P22" s="18">
        <f>IF(COUNT($H$4:P$4)&gt;=$E22,$C22/12,0)</f>
        <v>3750</v>
      </c>
      <c r="Q22" s="18">
        <f>IF(COUNT($H$4:Q$4)&gt;=$E22,$C22/12,0)</f>
        <v>3750</v>
      </c>
      <c r="R22" s="18">
        <f>IF(COUNT($H$4:R$4)&gt;=$E22,$C22/12,0)</f>
        <v>3750</v>
      </c>
      <c r="S22" s="18">
        <f>IF(COUNT($H$4:S$4)&gt;=$E22,$C22/12,0)+((R22*12)*$D22)</f>
        <v>8250</v>
      </c>
      <c r="T22" s="18">
        <f>IF(COUNT($H$4:T$4)&gt;=$E22,$C22/12,0)*(1+$E$5)</f>
        <v>3918.7499999999995</v>
      </c>
      <c r="U22" s="18">
        <f>IF(COUNT($H$4:U$4)&gt;=$E22,$C22/12,0)*(1+$E$5)</f>
        <v>3918.7499999999995</v>
      </c>
      <c r="V22" s="18">
        <f>IF(COUNT($H$4:V$4)&gt;=$E22,$C22/12,0)*(1+$E$5)</f>
        <v>3918.7499999999995</v>
      </c>
      <c r="W22" s="18">
        <f>IF(COUNT($H$4:W$4)&gt;=$E22,$C22/12,0)*(1+$E$5)</f>
        <v>3918.7499999999995</v>
      </c>
      <c r="X22" s="18">
        <f>IF(COUNT($H$4:X$4)&gt;=$E22,$C22/12,0)*(1+$E$5)</f>
        <v>3918.7499999999995</v>
      </c>
      <c r="Y22" s="18">
        <f>IF(COUNT($H$4:Y$4)&gt;=$E22,$C22/12,0)*(1+$E$5)</f>
        <v>3918.7499999999995</v>
      </c>
      <c r="Z22" s="18">
        <f>IF(COUNT($H$4:Z$4)&gt;=$E22,$C22/12,0)*(1+$E$5)</f>
        <v>3918.7499999999995</v>
      </c>
      <c r="AA22" s="18">
        <f>IF(COUNT($H$4:AA$4)&gt;=$E22,$C22/12,0)*(1+$E$5)</f>
        <v>3918.7499999999995</v>
      </c>
      <c r="AB22" s="18">
        <f>IF(COUNT($H$4:AB$4)&gt;=$E22,$C22/12,0)*(1+$E$5)</f>
        <v>3918.7499999999995</v>
      </c>
      <c r="AC22" s="18">
        <f>IF(COUNT($H$4:AC$4)&gt;=$E22,$C22/12,0)*(1+$E$5)</f>
        <v>3918.7499999999995</v>
      </c>
      <c r="AD22" s="18">
        <f>IF(COUNT($H$4:AD$4)&gt;=$E22,$C22/12,0)*(1+$E$5)</f>
        <v>3918.7499999999995</v>
      </c>
      <c r="AE22" s="18">
        <f>IF(COUNT($H$4:AE$4)&gt;=$E22,$C22/12,0)*(1+$E$5)+((R22*12)*$D22)</f>
        <v>8418.75</v>
      </c>
      <c r="AF22" s="18">
        <f>IF(COUNT($H$4:AF$4)&gt;=$E22,$C22/12,0)*(1+$E$5)^2</f>
        <v>4095.093749999999</v>
      </c>
      <c r="AG22" s="18">
        <f>IF(COUNT($H$4:AG$4)&gt;=$E22,$C22/12,0)*(1+$E$5)^2</f>
        <v>4095.093749999999</v>
      </c>
      <c r="AH22" s="18">
        <f>IF(COUNT($H$4:AH$4)&gt;=$E22,$C22/12,0)*(1+$E$5)^2</f>
        <v>4095.093749999999</v>
      </c>
      <c r="AI22" s="18">
        <f>IF(COUNT($H$4:AI$4)&gt;=$E22,$C22/12,0)*(1+$E$5)^2</f>
        <v>4095.093749999999</v>
      </c>
      <c r="AJ22" s="18">
        <f>IF(COUNT($H$4:AJ$4)&gt;=$E22,$C22/12,0)*(1+$E$5)^2</f>
        <v>4095.093749999999</v>
      </c>
      <c r="AK22" s="18">
        <f>IF(COUNT($H$4:AK$4)&gt;=$E22,$C22/12,0)*(1+$E$5)^2</f>
        <v>4095.093749999999</v>
      </c>
      <c r="AL22" s="18">
        <f>IF(COUNT($H$4:AL$4)&gt;=$E22,$C22/12,0)*(1+$E$5)^2</f>
        <v>4095.093749999999</v>
      </c>
      <c r="AM22" s="18">
        <f>IF(COUNT($H$4:AM$4)&gt;=$E22,$C22/12,0)*(1+$E$5)^2</f>
        <v>4095.093749999999</v>
      </c>
      <c r="AN22" s="18">
        <f>IF(COUNT($H$4:AN$4)&gt;=$E22,$C22/12,0)*(1+$E$5)^2</f>
        <v>4095.093749999999</v>
      </c>
      <c r="AO22" s="18">
        <f>IF(COUNT($H$4:AO$4)&gt;=$E22,$C22/12,0)*(1+$E$5)^2</f>
        <v>4095.093749999999</v>
      </c>
      <c r="AP22" s="18">
        <f>IF(COUNT($H$4:AP$4)&gt;=$E22,$C22/12,0)*(1+$E$5)^2</f>
        <v>4095.093749999999</v>
      </c>
      <c r="AQ22" s="18">
        <f>IF(COUNT($H$4:AQ$4)&gt;=$E22,$C22/12,0)*((1+$E$5)^2)+((R22*12)*$D22)</f>
        <v>8595.09375</v>
      </c>
      <c r="AR22" s="18">
        <f>IF(COUNT($H$4:AR$4)&gt;=$E22,$C22/12,0)*(1+$E$5)^3</f>
        <v>4279.372968749999</v>
      </c>
      <c r="AS22" s="18">
        <f>IF(COUNT($H$4:AS$4)&gt;=$E22,$C22/12,0)*(1+$E$5)^3</f>
        <v>4279.372968749999</v>
      </c>
      <c r="AT22" s="18">
        <f>IF(COUNT($H$4:AT$4)&gt;=$E22,$C22/12,0)*(1+$E$5)^3</f>
        <v>4279.372968749999</v>
      </c>
      <c r="AU22" s="18">
        <f>IF(COUNT($H$4:AU$4)&gt;=$E22,$C22/12,0)*(1+$E$5)^3</f>
        <v>4279.372968749999</v>
      </c>
      <c r="AV22" s="18">
        <f>IF(COUNT($H$4:AV$4)&gt;=$E22,$C22/12,0)*(1+$E$5)^3</f>
        <v>4279.372968749999</v>
      </c>
      <c r="AW22" s="18">
        <f>IF(COUNT($H$4:AW$4)&gt;=$E22,$C22/12,0)*(1+$E$5)^3</f>
        <v>4279.372968749999</v>
      </c>
      <c r="AX22" s="18">
        <f>IF(COUNT($H$4:AX$4)&gt;=$E22,$C22/12,0)*(1+$E$5)^3</f>
        <v>4279.372968749999</v>
      </c>
      <c r="AY22" s="18">
        <f>IF(COUNT($H$4:AY$4)&gt;=$E22,$C22/12,0)*(1+$E$5)^3</f>
        <v>4279.372968749999</v>
      </c>
      <c r="AZ22" s="18">
        <f>IF(COUNT($H$4:AZ$4)&gt;=$E22,$C22/12,0)*(1+$E$5)^3</f>
        <v>4279.372968749999</v>
      </c>
      <c r="BA22" s="18">
        <f>IF(COUNT($H$4:BA$4)&gt;=$E22,$C22/12,0)*(1+$E$5)^3</f>
        <v>4279.372968749999</v>
      </c>
      <c r="BB22" s="18">
        <f>IF(COUNT($H$4:BB$4)&gt;=$E22,$C22/12,0)*(1+$E$5)^3</f>
        <v>4279.372968749999</v>
      </c>
      <c r="BC22" s="18">
        <f>IF(COUNT($H$4:BC$4)&gt;=$E22,$C22/12,0)*((1+$E$5)^3)+((R22*12)*$D22)</f>
        <v>8779.372968749998</v>
      </c>
      <c r="BD22" s="18">
        <f>IF(COUNT($H$4:BD$4)&gt;=$E22,$C22/12,0)*(1+$E$5)^4</f>
        <v>4471.944752343748</v>
      </c>
      <c r="BE22" s="18">
        <f>IF(COUNT($H$4:BE$4)&gt;=$E22,$C22/12,0)*(1+$E$5)^4</f>
        <v>4471.944752343748</v>
      </c>
      <c r="BF22" s="18">
        <f>IF(COUNT($H$4:BF$4)&gt;=$E22,$C22/12,0)*(1+$E$5)^4</f>
        <v>4471.944752343748</v>
      </c>
      <c r="BG22" s="18">
        <f>IF(COUNT($H$4:BG$4)&gt;=$E22,$C22/12,0)*(1+$E$5)^4</f>
        <v>4471.944752343748</v>
      </c>
      <c r="BH22" s="18">
        <f>IF(COUNT($H$4:BH$4)&gt;=$E22,$C22/12,0)*(1+$E$5)^4</f>
        <v>4471.944752343748</v>
      </c>
      <c r="BI22" s="18">
        <f>IF(COUNT($H$4:BI$4)&gt;=$E22,$C22/12,0)*(1+$E$5)^4</f>
        <v>4471.944752343748</v>
      </c>
      <c r="BJ22" s="18">
        <f>IF(COUNT($H$4:BJ$4)&gt;=$E22,$C22/12,0)*(1+$E$5)^4</f>
        <v>4471.944752343748</v>
      </c>
      <c r="BK22" s="18">
        <f>IF(COUNT($H$4:BK$4)&gt;=$E22,$C22/12,0)*(1+$E$5)^4</f>
        <v>4471.944752343748</v>
      </c>
      <c r="BL22" s="18">
        <f>IF(COUNT($H$4:BL$4)&gt;=$E22,$C22/12,0)*(1+$E$5)^4</f>
        <v>4471.944752343748</v>
      </c>
      <c r="BM22" s="18">
        <f>IF(COUNT($H$4:BM$4)&gt;=$E22,$C22/12,0)*(1+$E$5)^4</f>
        <v>4471.944752343748</v>
      </c>
      <c r="BN22" s="18">
        <f>IF(COUNT($H$4:BN$4)&gt;=$E22,$C22/12,0)*(1+$E$5)^4</f>
        <v>4471.944752343748</v>
      </c>
      <c r="BO22" s="18">
        <f>IF(COUNT($H$4:BO$4)&gt;=$E22,$C22/12,0)*((1+$E$5)^4)+((R22*12)*$D22)</f>
        <v>8971.944752343748</v>
      </c>
    </row>
    <row r="23" spans="1:67" ht="12.75">
      <c r="A23" s="222" t="s">
        <v>101</v>
      </c>
      <c r="B23" s="200" t="s">
        <v>17</v>
      </c>
      <c r="C23" s="191">
        <v>34000</v>
      </c>
      <c r="D23" s="201">
        <v>0.1</v>
      </c>
      <c r="E23" s="192">
        <v>5</v>
      </c>
      <c r="F23" s="16"/>
      <c r="G23" s="17"/>
      <c r="H23" s="18">
        <f>IF(COUNT($H$4:H$4)&gt;=$E23,$C23/12,0)</f>
        <v>0</v>
      </c>
      <c r="I23" s="18">
        <f>IF(COUNT($H$4:I$4)&gt;=$E23,$C23/12,0)</f>
        <v>0</v>
      </c>
      <c r="J23" s="18">
        <f>IF(COUNT($H$4:J$4)&gt;=$E23,$C23/12,0)</f>
        <v>0</v>
      </c>
      <c r="K23" s="18">
        <f>IF(COUNT($H$4:K$4)&gt;=$E23,$C23/12,0)</f>
        <v>0</v>
      </c>
      <c r="L23" s="18">
        <f>IF(COUNT($H$4:L$4)&gt;=$E23,$C23/12,0)</f>
        <v>2833.3333333333335</v>
      </c>
      <c r="M23" s="18">
        <f>IF(COUNT($H$4:M$4)&gt;=$E23,$C23/12,0)</f>
        <v>2833.3333333333335</v>
      </c>
      <c r="N23" s="18">
        <f>IF(COUNT($H$4:N$4)&gt;=$E23,$C23/12,0)</f>
        <v>2833.3333333333335</v>
      </c>
      <c r="O23" s="18">
        <f>IF(COUNT($H$4:O$4)&gt;=$E23,$C23/12,0)</f>
        <v>2833.3333333333335</v>
      </c>
      <c r="P23" s="18">
        <f>IF(COUNT($H$4:P$4)&gt;=$E23,$C23/12,0)</f>
        <v>2833.3333333333335</v>
      </c>
      <c r="Q23" s="18">
        <f>IF(COUNT($H$4:Q$4)&gt;=$E23,$C23/12,0)</f>
        <v>2833.3333333333335</v>
      </c>
      <c r="R23" s="18">
        <f>IF(COUNT($H$4:R$4)&gt;=$E23,$C23/12,0)</f>
        <v>2833.3333333333335</v>
      </c>
      <c r="S23" s="18">
        <f>IF(COUNT($H$4:S$4)&gt;=$E23,$C23/12,0)+((R23*12)*$D23)</f>
        <v>6233.333333333334</v>
      </c>
      <c r="T23" s="18">
        <f>IF(COUNT($H$4:T$4)&gt;=$E23,$C23/12,0)*(1+$E$5)</f>
        <v>2960.8333333333335</v>
      </c>
      <c r="U23" s="18">
        <f>IF(COUNT($H$4:U$4)&gt;=$E23,$C23/12,0)*(1+$E$5)</f>
        <v>2960.8333333333335</v>
      </c>
      <c r="V23" s="18">
        <f>IF(COUNT($H$4:V$4)&gt;=$E23,$C23/12,0)*(1+$E$5)</f>
        <v>2960.8333333333335</v>
      </c>
      <c r="W23" s="18">
        <f>IF(COUNT($H$4:W$4)&gt;=$E23,$C23/12,0)*(1+$E$5)</f>
        <v>2960.8333333333335</v>
      </c>
      <c r="X23" s="18">
        <f>IF(COUNT($H$4:X$4)&gt;=$E23,$C23/12,0)*(1+$E$5)</f>
        <v>2960.8333333333335</v>
      </c>
      <c r="Y23" s="18">
        <f>IF(COUNT($H$4:Y$4)&gt;=$E23,$C23/12,0)*(1+$E$5)</f>
        <v>2960.8333333333335</v>
      </c>
      <c r="Z23" s="18">
        <f>IF(COUNT($H$4:Z$4)&gt;=$E23,$C23/12,0)*(1+$E$5)</f>
        <v>2960.8333333333335</v>
      </c>
      <c r="AA23" s="18">
        <f>IF(COUNT($H$4:AA$4)&gt;=$E23,$C23/12,0)*(1+$E$5)</f>
        <v>2960.8333333333335</v>
      </c>
      <c r="AB23" s="18">
        <f>IF(COUNT($H$4:AB$4)&gt;=$E23,$C23/12,0)*(1+$E$5)</f>
        <v>2960.8333333333335</v>
      </c>
      <c r="AC23" s="18">
        <f>IF(COUNT($H$4:AC$4)&gt;=$E23,$C23/12,0)*(1+$E$5)</f>
        <v>2960.8333333333335</v>
      </c>
      <c r="AD23" s="18">
        <f>IF(COUNT($H$4:AD$4)&gt;=$E23,$C23/12,0)*(1+$E$5)</f>
        <v>2960.8333333333335</v>
      </c>
      <c r="AE23" s="18">
        <f>IF(COUNT($H$4:AE$4)&gt;=$E23,$C23/12,0)*(1+$E$5)+((R23*12)*$D23)</f>
        <v>6360.833333333334</v>
      </c>
      <c r="AF23" s="18">
        <f>IF(COUNT($H$4:AF$4)&gt;=$E23,$C23/12,0)*(1+$E$5)^2</f>
        <v>3094.0708333333328</v>
      </c>
      <c r="AG23" s="18">
        <f>IF(COUNT($H$4:AG$4)&gt;=$E23,$C23/12,0)*(1+$E$5)^2</f>
        <v>3094.0708333333328</v>
      </c>
      <c r="AH23" s="18">
        <f>IF(COUNT($H$4:AH$4)&gt;=$E23,$C23/12,0)*(1+$E$5)^2</f>
        <v>3094.0708333333328</v>
      </c>
      <c r="AI23" s="18">
        <f>IF(COUNT($H$4:AI$4)&gt;=$E23,$C23/12,0)*(1+$E$5)^2</f>
        <v>3094.0708333333328</v>
      </c>
      <c r="AJ23" s="18">
        <f>IF(COUNT($H$4:AJ$4)&gt;=$E23,$C23/12,0)*(1+$E$5)^2</f>
        <v>3094.0708333333328</v>
      </c>
      <c r="AK23" s="18">
        <f>IF(COUNT($H$4:AK$4)&gt;=$E23,$C23/12,0)*(1+$E$5)^2</f>
        <v>3094.0708333333328</v>
      </c>
      <c r="AL23" s="18">
        <f>IF(COUNT($H$4:AL$4)&gt;=$E23,$C23/12,0)*(1+$E$5)^2</f>
        <v>3094.0708333333328</v>
      </c>
      <c r="AM23" s="18">
        <f>IF(COUNT($H$4:AM$4)&gt;=$E23,$C23/12,0)*(1+$E$5)^2</f>
        <v>3094.0708333333328</v>
      </c>
      <c r="AN23" s="18">
        <f>IF(COUNT($H$4:AN$4)&gt;=$E23,$C23/12,0)*(1+$E$5)^2</f>
        <v>3094.0708333333328</v>
      </c>
      <c r="AO23" s="18">
        <f>IF(COUNT($H$4:AO$4)&gt;=$E23,$C23/12,0)*(1+$E$5)^2</f>
        <v>3094.0708333333328</v>
      </c>
      <c r="AP23" s="18">
        <f>IF(COUNT($H$4:AP$4)&gt;=$E23,$C23/12,0)*(1+$E$5)^2</f>
        <v>3094.0708333333328</v>
      </c>
      <c r="AQ23" s="18">
        <f>IF(COUNT($H$4:AQ$4)&gt;=$E23,$C23/12,0)*((1+$E$5)^2)+((R23*12)*$D23)</f>
        <v>6494.070833333333</v>
      </c>
      <c r="AR23" s="18">
        <f>IF(COUNT($H$4:AR$4)&gt;=$E23,$C23/12,0)*(1+$E$5)^3</f>
        <v>3233.3040208333327</v>
      </c>
      <c r="AS23" s="18">
        <f>IF(COUNT($H$4:AS$4)&gt;=$E23,$C23/12,0)*(1+$E$5)^3</f>
        <v>3233.3040208333327</v>
      </c>
      <c r="AT23" s="18">
        <f>IF(COUNT($H$4:AT$4)&gt;=$E23,$C23/12,0)*(1+$E$5)^3</f>
        <v>3233.3040208333327</v>
      </c>
      <c r="AU23" s="18">
        <f>IF(COUNT($H$4:AU$4)&gt;=$E23,$C23/12,0)*(1+$E$5)^3</f>
        <v>3233.3040208333327</v>
      </c>
      <c r="AV23" s="18">
        <f>IF(COUNT($H$4:AV$4)&gt;=$E23,$C23/12,0)*(1+$E$5)^3</f>
        <v>3233.3040208333327</v>
      </c>
      <c r="AW23" s="18">
        <f>IF(COUNT($H$4:AW$4)&gt;=$E23,$C23/12,0)*(1+$E$5)^3</f>
        <v>3233.3040208333327</v>
      </c>
      <c r="AX23" s="18">
        <f>IF(COUNT($H$4:AX$4)&gt;=$E23,$C23/12,0)*(1+$E$5)^3</f>
        <v>3233.3040208333327</v>
      </c>
      <c r="AY23" s="18">
        <f>IF(COUNT($H$4:AY$4)&gt;=$E23,$C23/12,0)*(1+$E$5)^3</f>
        <v>3233.3040208333327</v>
      </c>
      <c r="AZ23" s="18">
        <f>IF(COUNT($H$4:AZ$4)&gt;=$E23,$C23/12,0)*(1+$E$5)^3</f>
        <v>3233.3040208333327</v>
      </c>
      <c r="BA23" s="18">
        <f>IF(COUNT($H$4:BA$4)&gt;=$E23,$C23/12,0)*(1+$E$5)^3</f>
        <v>3233.3040208333327</v>
      </c>
      <c r="BB23" s="18">
        <f>IF(COUNT($H$4:BB$4)&gt;=$E23,$C23/12,0)*(1+$E$5)^3</f>
        <v>3233.3040208333327</v>
      </c>
      <c r="BC23" s="18">
        <f>IF(COUNT($H$4:BC$4)&gt;=$E23,$C23/12,0)*((1+$E$5)^3)+((R23*12)*$D23)</f>
        <v>6633.304020833333</v>
      </c>
      <c r="BD23" s="18">
        <f>IF(COUNT($H$4:BD$4)&gt;=$E23,$C23/12,0)*(1+$E$5)^4</f>
        <v>3378.802701770832</v>
      </c>
      <c r="BE23" s="18">
        <f>IF(COUNT($H$4:BE$4)&gt;=$E23,$C23/12,0)*(1+$E$5)^4</f>
        <v>3378.802701770832</v>
      </c>
      <c r="BF23" s="18">
        <f>IF(COUNT($H$4:BF$4)&gt;=$E23,$C23/12,0)*(1+$E$5)^4</f>
        <v>3378.802701770832</v>
      </c>
      <c r="BG23" s="18">
        <f>IF(COUNT($H$4:BG$4)&gt;=$E23,$C23/12,0)*(1+$E$5)^4</f>
        <v>3378.802701770832</v>
      </c>
      <c r="BH23" s="18">
        <f>IF(COUNT($H$4:BH$4)&gt;=$E23,$C23/12,0)*(1+$E$5)^4</f>
        <v>3378.802701770832</v>
      </c>
      <c r="BI23" s="18">
        <f>IF(COUNT($H$4:BI$4)&gt;=$E23,$C23/12,0)*(1+$E$5)^4</f>
        <v>3378.802701770832</v>
      </c>
      <c r="BJ23" s="18">
        <f>IF(COUNT($H$4:BJ$4)&gt;=$E23,$C23/12,0)*(1+$E$5)^4</f>
        <v>3378.802701770832</v>
      </c>
      <c r="BK23" s="18">
        <f>IF(COUNT($H$4:BK$4)&gt;=$E23,$C23/12,0)*(1+$E$5)^4</f>
        <v>3378.802701770832</v>
      </c>
      <c r="BL23" s="18">
        <f>IF(COUNT($H$4:BL$4)&gt;=$E23,$C23/12,0)*(1+$E$5)^4</f>
        <v>3378.802701770832</v>
      </c>
      <c r="BM23" s="18">
        <f>IF(COUNT($H$4:BM$4)&gt;=$E23,$C23/12,0)*(1+$E$5)^4</f>
        <v>3378.802701770832</v>
      </c>
      <c r="BN23" s="18">
        <f>IF(COUNT($H$4:BN$4)&gt;=$E23,$C23/12,0)*(1+$E$5)^4</f>
        <v>3378.802701770832</v>
      </c>
      <c r="BO23" s="18">
        <f>IF(COUNT($H$4:BO$4)&gt;=$E23,$C23/12,0)*((1+$E$5)^4)+((R23*12)*$D23)</f>
        <v>6778.802701770832</v>
      </c>
    </row>
    <row r="24" spans="1:67" ht="12.75">
      <c r="A24" s="222"/>
      <c r="B24" s="200"/>
      <c r="C24" s="191"/>
      <c r="D24" s="201"/>
      <c r="E24" s="192"/>
      <c r="F24" s="16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</row>
    <row r="25" spans="1:31" ht="12.75">
      <c r="A25" s="223" t="s">
        <v>12</v>
      </c>
      <c r="B25" s="190"/>
      <c r="C25" s="191"/>
      <c r="D25" s="191"/>
      <c r="E25" s="192"/>
      <c r="F25" s="16"/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67" ht="12.75">
      <c r="A26" s="222" t="s">
        <v>99</v>
      </c>
      <c r="B26" s="200" t="s">
        <v>17</v>
      </c>
      <c r="C26" s="191">
        <v>100000</v>
      </c>
      <c r="D26" s="201">
        <v>0.1</v>
      </c>
      <c r="E26" s="192">
        <v>1</v>
      </c>
      <c r="F26" s="16"/>
      <c r="G26" s="17"/>
      <c r="H26" s="18">
        <f>IF(COUNT($H$4:H$4)&gt;=$E26,$C26/12,0)</f>
        <v>8333.333333333334</v>
      </c>
      <c r="I26" s="18">
        <f>IF(COUNT($H$4:I$4)&gt;=$E26,$C26/12,0)</f>
        <v>8333.333333333334</v>
      </c>
      <c r="J26" s="18">
        <f>IF(COUNT($H$4:J$4)&gt;=$E26,$C26/12,0)</f>
        <v>8333.333333333334</v>
      </c>
      <c r="K26" s="18">
        <f>IF(COUNT($H$4:K$4)&gt;=$E26,$C26/12,0)</f>
        <v>8333.333333333334</v>
      </c>
      <c r="L26" s="18">
        <f>IF(COUNT($H$4:L$4)&gt;=$E26,$C26/12,0)</f>
        <v>8333.333333333334</v>
      </c>
      <c r="M26" s="18">
        <f>IF(COUNT($H$4:M$4)&gt;=$E26,$C26/12,0)</f>
        <v>8333.333333333334</v>
      </c>
      <c r="N26" s="18">
        <f>IF(COUNT($H$4:N$4)&gt;=$E26,$C26/12,0)</f>
        <v>8333.333333333334</v>
      </c>
      <c r="O26" s="18">
        <f>IF(COUNT($H$4:O$4)&gt;=$E26,$C26/12,0)</f>
        <v>8333.333333333334</v>
      </c>
      <c r="P26" s="18">
        <f>IF(COUNT($H$4:P$4)&gt;=$E26,$C26/12,0)</f>
        <v>8333.333333333334</v>
      </c>
      <c r="Q26" s="18">
        <f>IF(COUNT($H$4:Q$4)&gt;=$E26,$C26/12,0)</f>
        <v>8333.333333333334</v>
      </c>
      <c r="R26" s="18">
        <f>IF(COUNT($H$4:R$4)&gt;=$E26,$C26/12,0)</f>
        <v>8333.333333333334</v>
      </c>
      <c r="S26" s="18">
        <f>IF(COUNT($H$4:S$4)&gt;=$E26,$C26/12,0)+((R26*12)*$D26)</f>
        <v>18333.333333333336</v>
      </c>
      <c r="T26" s="18">
        <f>IF(COUNT($H$4:T$4)&gt;=$E26,$C26/12,0)*(1+$E$5)</f>
        <v>8708.333333333334</v>
      </c>
      <c r="U26" s="18">
        <f>IF(COUNT($H$4:U$4)&gt;=$E26,$C26/12,0)*(1+$E$5)</f>
        <v>8708.333333333334</v>
      </c>
      <c r="V26" s="18">
        <f>IF(COUNT($H$4:V$4)&gt;=$E26,$C26/12,0)*(1+$E$5)</f>
        <v>8708.333333333334</v>
      </c>
      <c r="W26" s="18">
        <f>IF(COUNT($H$4:W$4)&gt;=$E26,$C26/12,0)*(1+$E$5)</f>
        <v>8708.333333333334</v>
      </c>
      <c r="X26" s="18">
        <f>IF(COUNT($H$4:X$4)&gt;=$E26,$C26/12,0)*(1+$E$5)</f>
        <v>8708.333333333334</v>
      </c>
      <c r="Y26" s="18">
        <f>IF(COUNT($H$4:Y$4)&gt;=$E26,$C26/12,0)*(1+$E$5)</f>
        <v>8708.333333333334</v>
      </c>
      <c r="Z26" s="18">
        <f>IF(COUNT($H$4:Z$4)&gt;=$E26,$C26/12,0)*(1+$E$5)</f>
        <v>8708.333333333334</v>
      </c>
      <c r="AA26" s="18">
        <f>IF(COUNT($H$4:AA$4)&gt;=$E26,$C26/12,0)*(1+$E$5)</f>
        <v>8708.333333333334</v>
      </c>
      <c r="AB26" s="18">
        <f>IF(COUNT($H$4:AB$4)&gt;=$E26,$C26/12,0)*(1+$E$5)</f>
        <v>8708.333333333334</v>
      </c>
      <c r="AC26" s="18">
        <f>IF(COUNT($H$4:AC$4)&gt;=$E26,$C26/12,0)*(1+$E$5)</f>
        <v>8708.333333333334</v>
      </c>
      <c r="AD26" s="18">
        <f>IF(COUNT($H$4:AD$4)&gt;=$E26,$C26/12,0)*(1+$E$5)</f>
        <v>8708.333333333334</v>
      </c>
      <c r="AE26" s="18">
        <f>IF(COUNT($H$4:AE$4)&gt;=$E26,$C26/12,0)*(1+$E$5)+((R26*12)*$D26)</f>
        <v>18708.333333333336</v>
      </c>
      <c r="AF26" s="18">
        <f>IF(COUNT($H$4:AF$4)&gt;=$E26,$C26/12,0)*(1+$E$5)^2</f>
        <v>9100.208333333332</v>
      </c>
      <c r="AG26" s="18">
        <f>IF(COUNT($H$4:AG$4)&gt;=$E26,$C26/12,0)*(1+$E$5)^2</f>
        <v>9100.208333333332</v>
      </c>
      <c r="AH26" s="18">
        <f>IF(COUNT($H$4:AH$4)&gt;=$E26,$C26/12,0)*(1+$E$5)^2</f>
        <v>9100.208333333332</v>
      </c>
      <c r="AI26" s="18">
        <f>IF(COUNT($H$4:AI$4)&gt;=$E26,$C26/12,0)*(1+$E$5)^2</f>
        <v>9100.208333333332</v>
      </c>
      <c r="AJ26" s="18">
        <f>IF(COUNT($H$4:AJ$4)&gt;=$E26,$C26/12,0)*(1+$E$5)^2</f>
        <v>9100.208333333332</v>
      </c>
      <c r="AK26" s="18">
        <f>IF(COUNT($H$4:AK$4)&gt;=$E26,$C26/12,0)*(1+$E$5)^2</f>
        <v>9100.208333333332</v>
      </c>
      <c r="AL26" s="18">
        <f>IF(COUNT($H$4:AL$4)&gt;=$E26,$C26/12,0)*(1+$E$5)^2</f>
        <v>9100.208333333332</v>
      </c>
      <c r="AM26" s="18">
        <f>IF(COUNT($H$4:AM$4)&gt;=$E26,$C26/12,0)*(1+$E$5)^2</f>
        <v>9100.208333333332</v>
      </c>
      <c r="AN26" s="18">
        <f>IF(COUNT($H$4:AN$4)&gt;=$E26,$C26/12,0)*(1+$E$5)^2</f>
        <v>9100.208333333332</v>
      </c>
      <c r="AO26" s="18">
        <f>IF(COUNT($H$4:AO$4)&gt;=$E26,$C26/12,0)*(1+$E$5)^2</f>
        <v>9100.208333333332</v>
      </c>
      <c r="AP26" s="18">
        <f>IF(COUNT($H$4:AP$4)&gt;=$E26,$C26/12,0)*(1+$E$5)^2</f>
        <v>9100.208333333332</v>
      </c>
      <c r="AQ26" s="18">
        <f>IF(COUNT($H$4:AQ$4)&gt;=$E26,$C26/12,0)*((1+$E$5)^2)+((R26*12)*$D26)</f>
        <v>19100.208333333332</v>
      </c>
      <c r="AR26" s="18">
        <f>IF(COUNT($H$4:AR$4)&gt;=$E26,$C26/12,0)*(1+$E$5)^3</f>
        <v>9509.717708333332</v>
      </c>
      <c r="AS26" s="18">
        <f>IF(COUNT($H$4:AS$4)&gt;=$E26,$C26/12,0)*(1+$E$5)^3</f>
        <v>9509.717708333332</v>
      </c>
      <c r="AT26" s="18">
        <f>IF(COUNT($H$4:AT$4)&gt;=$E26,$C26/12,0)*(1+$E$5)^3</f>
        <v>9509.717708333332</v>
      </c>
      <c r="AU26" s="18">
        <f>IF(COUNT($H$4:AU$4)&gt;=$E26,$C26/12,0)*(1+$E$5)^3</f>
        <v>9509.717708333332</v>
      </c>
      <c r="AV26" s="18">
        <f>IF(COUNT($H$4:AV$4)&gt;=$E26,$C26/12,0)*(1+$E$5)^3</f>
        <v>9509.717708333332</v>
      </c>
      <c r="AW26" s="18">
        <f>IF(COUNT($H$4:AW$4)&gt;=$E26,$C26/12,0)*(1+$E$5)^3</f>
        <v>9509.717708333332</v>
      </c>
      <c r="AX26" s="18">
        <f>IF(COUNT($H$4:AX$4)&gt;=$E26,$C26/12,0)*(1+$E$5)^3</f>
        <v>9509.717708333332</v>
      </c>
      <c r="AY26" s="18">
        <f>IF(COUNT($H$4:AY$4)&gt;=$E26,$C26/12,0)*(1+$E$5)^3</f>
        <v>9509.717708333332</v>
      </c>
      <c r="AZ26" s="18">
        <f>IF(COUNT($H$4:AZ$4)&gt;=$E26,$C26/12,0)*(1+$E$5)^3</f>
        <v>9509.717708333332</v>
      </c>
      <c r="BA26" s="18">
        <f>IF(COUNT($H$4:BA$4)&gt;=$E26,$C26/12,0)*(1+$E$5)^3</f>
        <v>9509.717708333332</v>
      </c>
      <c r="BB26" s="18">
        <f>IF(COUNT($H$4:BB$4)&gt;=$E26,$C26/12,0)*(1+$E$5)^3</f>
        <v>9509.717708333332</v>
      </c>
      <c r="BC26" s="18">
        <f>IF(COUNT($H$4:BC$4)&gt;=$E26,$C26/12,0)*((1+$E$5)^3)+((R26*12)*$D26)</f>
        <v>19509.71770833333</v>
      </c>
      <c r="BD26" s="18">
        <f>IF(COUNT($H$4:BD$4)&gt;=$E26,$C26/12,0)*(1+$E$5)^4</f>
        <v>9937.65500520833</v>
      </c>
      <c r="BE26" s="18">
        <f>IF(COUNT($H$4:BE$4)&gt;=$E26,$C26/12,0)*(1+$E$5)^4</f>
        <v>9937.65500520833</v>
      </c>
      <c r="BF26" s="18">
        <f>IF(COUNT($H$4:BF$4)&gt;=$E26,$C26/12,0)*(1+$E$5)^4</f>
        <v>9937.65500520833</v>
      </c>
      <c r="BG26" s="18">
        <f>IF(COUNT($H$4:BG$4)&gt;=$E26,$C26/12,0)*(1+$E$5)^4</f>
        <v>9937.65500520833</v>
      </c>
      <c r="BH26" s="18">
        <f>IF(COUNT($H$4:BH$4)&gt;=$E26,$C26/12,0)*(1+$E$5)^4</f>
        <v>9937.65500520833</v>
      </c>
      <c r="BI26" s="18">
        <f>IF(COUNT($H$4:BI$4)&gt;=$E26,$C26/12,0)*(1+$E$5)^4</f>
        <v>9937.65500520833</v>
      </c>
      <c r="BJ26" s="18">
        <f>IF(COUNT($H$4:BJ$4)&gt;=$E26,$C26/12,0)*(1+$E$5)^4</f>
        <v>9937.65500520833</v>
      </c>
      <c r="BK26" s="18">
        <f>IF(COUNT($H$4:BK$4)&gt;=$E26,$C26/12,0)*(1+$E$5)^4</f>
        <v>9937.65500520833</v>
      </c>
      <c r="BL26" s="18">
        <f>IF(COUNT($H$4:BL$4)&gt;=$E26,$C26/12,0)*(1+$E$5)^4</f>
        <v>9937.65500520833</v>
      </c>
      <c r="BM26" s="18">
        <f>IF(COUNT($H$4:BM$4)&gt;=$E26,$C26/12,0)*(1+$E$5)^4</f>
        <v>9937.65500520833</v>
      </c>
      <c r="BN26" s="18">
        <f>IF(COUNT($H$4:BN$4)&gt;=$E26,$C26/12,0)*(1+$E$5)^4</f>
        <v>9937.65500520833</v>
      </c>
      <c r="BO26" s="18">
        <f>IF(COUNT($H$4:BO$4)&gt;=$E26,$C26/12,0)*((1+$E$5)^4)+((R26*12)*$D26)</f>
        <v>19937.65500520833</v>
      </c>
    </row>
    <row r="27" spans="1:31" ht="12.75">
      <c r="A27" s="222"/>
      <c r="B27" s="200"/>
      <c r="C27" s="191"/>
      <c r="D27" s="191"/>
      <c r="E27" s="192"/>
      <c r="F27" s="16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</row>
    <row r="28" spans="1:31" ht="12.75">
      <c r="A28" s="223" t="s">
        <v>9</v>
      </c>
      <c r="B28" s="190"/>
      <c r="C28" s="191"/>
      <c r="D28" s="191"/>
      <c r="E28" s="192"/>
      <c r="F28" s="16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67" ht="12.75">
      <c r="A29" s="222" t="s">
        <v>100</v>
      </c>
      <c r="B29" s="200" t="s">
        <v>114</v>
      </c>
      <c r="C29" s="191">
        <v>100000</v>
      </c>
      <c r="D29" s="201">
        <v>0.15</v>
      </c>
      <c r="E29" s="192">
        <v>2</v>
      </c>
      <c r="F29" s="16"/>
      <c r="G29" s="17"/>
      <c r="H29" s="18">
        <f>IF(COUNT($H$4:H$4)&gt;=$E29,$C29/12,0)</f>
        <v>0</v>
      </c>
      <c r="I29" s="18">
        <f>IF(COUNT($H$4:I$4)&gt;=$E29,$C29/12,0)</f>
        <v>8333.333333333334</v>
      </c>
      <c r="J29" s="18">
        <f>IF(COUNT($H$4:J$4)&gt;=$E29,$C29/12,0)</f>
        <v>8333.333333333334</v>
      </c>
      <c r="K29" s="18">
        <f>IF(COUNT($H$4:K$4)&gt;=$E29,$C29/12,0)</f>
        <v>8333.333333333334</v>
      </c>
      <c r="L29" s="18">
        <f>IF(COUNT($H$4:L$4)&gt;=$E29,$C29/12,0)</f>
        <v>8333.333333333334</v>
      </c>
      <c r="M29" s="18">
        <f>IF(COUNT($H$4:M$4)&gt;=$E29,$C29/12,0)</f>
        <v>8333.333333333334</v>
      </c>
      <c r="N29" s="18">
        <f>IF(COUNT($H$4:N$4)&gt;=$E29,$C29/12,0)</f>
        <v>8333.333333333334</v>
      </c>
      <c r="O29" s="18">
        <f>IF(COUNT($H$4:O$4)&gt;=$E29,$C29/12,0)</f>
        <v>8333.333333333334</v>
      </c>
      <c r="P29" s="18">
        <f>IF(COUNT($H$4:P$4)&gt;=$E29,$C29/12,0)</f>
        <v>8333.333333333334</v>
      </c>
      <c r="Q29" s="18">
        <f>IF(COUNT($H$4:Q$4)&gt;=$E29,$C29/12,0)</f>
        <v>8333.333333333334</v>
      </c>
      <c r="R29" s="18">
        <f>IF(COUNT($H$4:R$4)&gt;=$E29,$C29/12,0)</f>
        <v>8333.333333333334</v>
      </c>
      <c r="S29" s="18">
        <f>IF(COUNT($H$4:S$4)&gt;=$E29,$C29/12,0)+((R29*12)*$D29)</f>
        <v>23333.333333333336</v>
      </c>
      <c r="T29" s="18">
        <f>IF(COUNT($H$4:T$4)&gt;=$E29,$C29/12,0)*(1+$E$5)</f>
        <v>8708.333333333334</v>
      </c>
      <c r="U29" s="18">
        <f>IF(COUNT($H$4:U$4)&gt;=$E29,$C29/12,0)*(1+$E$5)</f>
        <v>8708.333333333334</v>
      </c>
      <c r="V29" s="18">
        <f>IF(COUNT($H$4:V$4)&gt;=$E29,$C29/12,0)*(1+$E$5)</f>
        <v>8708.333333333334</v>
      </c>
      <c r="W29" s="18">
        <f>IF(COUNT($H$4:W$4)&gt;=$E29,$C29/12,0)*(1+$E$5)</f>
        <v>8708.333333333334</v>
      </c>
      <c r="X29" s="18">
        <f>IF(COUNT($H$4:X$4)&gt;=$E29,$C29/12,0)*(1+$E$5)</f>
        <v>8708.333333333334</v>
      </c>
      <c r="Y29" s="18">
        <f>IF(COUNT($H$4:Y$4)&gt;=$E29,$C29/12,0)*(1+$E$5)</f>
        <v>8708.333333333334</v>
      </c>
      <c r="Z29" s="18">
        <f>IF(COUNT($H$4:Z$4)&gt;=$E29,$C29/12,0)*(1+$E$5)</f>
        <v>8708.333333333334</v>
      </c>
      <c r="AA29" s="18">
        <f>IF(COUNT($H$4:AA$4)&gt;=$E29,$C29/12,0)*(1+$E$5)</f>
        <v>8708.333333333334</v>
      </c>
      <c r="AB29" s="18">
        <f>IF(COUNT($H$4:AB$4)&gt;=$E29,$C29/12,0)*(1+$E$5)</f>
        <v>8708.333333333334</v>
      </c>
      <c r="AC29" s="18">
        <f>IF(COUNT($H$4:AC$4)&gt;=$E29,$C29/12,0)*(1+$E$5)</f>
        <v>8708.333333333334</v>
      </c>
      <c r="AD29" s="18">
        <f>IF(COUNT($H$4:AD$4)&gt;=$E29,$C29/12,0)*(1+$E$5)</f>
        <v>8708.333333333334</v>
      </c>
      <c r="AE29" s="18">
        <f>IF(COUNT($H$4:AE$4)&gt;=$E29,$C29/12,0)*(1+$E$5)+((R29*12)*$D29)</f>
        <v>23708.333333333336</v>
      </c>
      <c r="AF29" s="18">
        <f>IF(COUNT($H$4:AF$4)&gt;=$E29,$C29/12,0)*(1+$E$5)^2</f>
        <v>9100.208333333332</v>
      </c>
      <c r="AG29" s="18">
        <f>IF(COUNT($H$4:AG$4)&gt;=$E29,$C29/12,0)*(1+$E$5)^2</f>
        <v>9100.208333333332</v>
      </c>
      <c r="AH29" s="18">
        <f>IF(COUNT($H$4:AH$4)&gt;=$E29,$C29/12,0)*(1+$E$5)^2</f>
        <v>9100.208333333332</v>
      </c>
      <c r="AI29" s="18">
        <f>IF(COUNT($H$4:AI$4)&gt;=$E29,$C29/12,0)*(1+$E$5)^2</f>
        <v>9100.208333333332</v>
      </c>
      <c r="AJ29" s="18">
        <f>IF(COUNT($H$4:AJ$4)&gt;=$E29,$C29/12,0)*(1+$E$5)^2</f>
        <v>9100.208333333332</v>
      </c>
      <c r="AK29" s="18">
        <f>IF(COUNT($H$4:AK$4)&gt;=$E29,$C29/12,0)*(1+$E$5)^2</f>
        <v>9100.208333333332</v>
      </c>
      <c r="AL29" s="18">
        <f>IF(COUNT($H$4:AL$4)&gt;=$E29,$C29/12,0)*(1+$E$5)^2</f>
        <v>9100.208333333332</v>
      </c>
      <c r="AM29" s="18">
        <f>IF(COUNT($H$4:AM$4)&gt;=$E29,$C29/12,0)*(1+$E$5)^2</f>
        <v>9100.208333333332</v>
      </c>
      <c r="AN29" s="18">
        <f>IF(COUNT($H$4:AN$4)&gt;=$E29,$C29/12,0)*(1+$E$5)^2</f>
        <v>9100.208333333332</v>
      </c>
      <c r="AO29" s="18">
        <f>IF(COUNT($H$4:AO$4)&gt;=$E29,$C29/12,0)*(1+$E$5)^2</f>
        <v>9100.208333333332</v>
      </c>
      <c r="AP29" s="18">
        <f>IF(COUNT($H$4:AP$4)&gt;=$E29,$C29/12,0)*(1+$E$5)^2</f>
        <v>9100.208333333332</v>
      </c>
      <c r="AQ29" s="18">
        <f>IF(COUNT($H$4:AQ$4)&gt;=$E29,$C29/12,0)*((1+$E$5)^2)+((R29*12)*$D29)</f>
        <v>24100.208333333332</v>
      </c>
      <c r="AR29" s="18">
        <f>IF(COUNT($H$4:AR$4)&gt;=$E29,$C29/12,0)*(1+$E$5)^3</f>
        <v>9509.717708333332</v>
      </c>
      <c r="AS29" s="18">
        <f>IF(COUNT($H$4:AS$4)&gt;=$E29,$C29/12,0)*(1+$E$5)^3</f>
        <v>9509.717708333332</v>
      </c>
      <c r="AT29" s="18">
        <f>IF(COUNT($H$4:AT$4)&gt;=$E29,$C29/12,0)*(1+$E$5)^3</f>
        <v>9509.717708333332</v>
      </c>
      <c r="AU29" s="18">
        <f>IF(COUNT($H$4:AU$4)&gt;=$E29,$C29/12,0)*(1+$E$5)^3</f>
        <v>9509.717708333332</v>
      </c>
      <c r="AV29" s="18">
        <f>IF(COUNT($H$4:AV$4)&gt;=$E29,$C29/12,0)*(1+$E$5)^3</f>
        <v>9509.717708333332</v>
      </c>
      <c r="AW29" s="18">
        <f>IF(COUNT($H$4:AW$4)&gt;=$E29,$C29/12,0)*(1+$E$5)^3</f>
        <v>9509.717708333332</v>
      </c>
      <c r="AX29" s="18">
        <f>IF(COUNT($H$4:AX$4)&gt;=$E29,$C29/12,0)*(1+$E$5)^3</f>
        <v>9509.717708333332</v>
      </c>
      <c r="AY29" s="18">
        <f>IF(COUNT($H$4:AY$4)&gt;=$E29,$C29/12,0)*(1+$E$5)^3</f>
        <v>9509.717708333332</v>
      </c>
      <c r="AZ29" s="18">
        <f>IF(COUNT($H$4:AZ$4)&gt;=$E29,$C29/12,0)*(1+$E$5)^3</f>
        <v>9509.717708333332</v>
      </c>
      <c r="BA29" s="18">
        <f>IF(COUNT($H$4:BA$4)&gt;=$E29,$C29/12,0)*(1+$E$5)^3</f>
        <v>9509.717708333332</v>
      </c>
      <c r="BB29" s="18">
        <f>IF(COUNT($H$4:BB$4)&gt;=$E29,$C29/12,0)*(1+$E$5)^3</f>
        <v>9509.717708333332</v>
      </c>
      <c r="BC29" s="18">
        <f>IF(COUNT($H$4:BC$4)&gt;=$E29,$C29/12,0)*((1+$E$5)^3)+((R29*12)*$D29)</f>
        <v>24509.71770833333</v>
      </c>
      <c r="BD29" s="18">
        <f>IF(COUNT($H$4:BD$4)&gt;=$E29,$C29/12,0)*(1+$E$5)^4</f>
        <v>9937.65500520833</v>
      </c>
      <c r="BE29" s="18">
        <f>IF(COUNT($H$4:BE$4)&gt;=$E29,$C29/12,0)*(1+$E$5)^4</f>
        <v>9937.65500520833</v>
      </c>
      <c r="BF29" s="18">
        <f>IF(COUNT($H$4:BF$4)&gt;=$E29,$C29/12,0)*(1+$E$5)^4</f>
        <v>9937.65500520833</v>
      </c>
      <c r="BG29" s="18">
        <f>IF(COUNT($H$4:BG$4)&gt;=$E29,$C29/12,0)*(1+$E$5)^4</f>
        <v>9937.65500520833</v>
      </c>
      <c r="BH29" s="18">
        <f>IF(COUNT($H$4:BH$4)&gt;=$E29,$C29/12,0)*(1+$E$5)^4</f>
        <v>9937.65500520833</v>
      </c>
      <c r="BI29" s="18">
        <f>IF(COUNT($H$4:BI$4)&gt;=$E29,$C29/12,0)*(1+$E$5)^4</f>
        <v>9937.65500520833</v>
      </c>
      <c r="BJ29" s="18">
        <f>IF(COUNT($H$4:BJ$4)&gt;=$E29,$C29/12,0)*(1+$E$5)^4</f>
        <v>9937.65500520833</v>
      </c>
      <c r="BK29" s="18">
        <f>IF(COUNT($H$4:BK$4)&gt;=$E29,$C29/12,0)*(1+$E$5)^4</f>
        <v>9937.65500520833</v>
      </c>
      <c r="BL29" s="18">
        <f>IF(COUNT($H$4:BL$4)&gt;=$E29,$C29/12,0)*(1+$E$5)^4</f>
        <v>9937.65500520833</v>
      </c>
      <c r="BM29" s="18">
        <f>IF(COUNT($H$4:BM$4)&gt;=$E29,$C29/12,0)*(1+$E$5)^4</f>
        <v>9937.65500520833</v>
      </c>
      <c r="BN29" s="18">
        <f>IF(COUNT($H$4:BN$4)&gt;=$E29,$C29/12,0)*(1+$E$5)^4</f>
        <v>9937.65500520833</v>
      </c>
      <c r="BO29" s="18">
        <f>IF(COUNT($H$4:BO$4)&gt;=$E29,$C29/12,0)*((1+$E$5)^4)+((R29*12)*$D29)</f>
        <v>24937.65500520833</v>
      </c>
    </row>
    <row r="30" spans="1:67" ht="12.75">
      <c r="A30" s="222" t="s">
        <v>235</v>
      </c>
      <c r="B30" s="200" t="s">
        <v>114</v>
      </c>
      <c r="C30" s="191">
        <v>89000</v>
      </c>
      <c r="D30" s="201">
        <v>0.15</v>
      </c>
      <c r="E30" s="192">
        <v>2</v>
      </c>
      <c r="F30" s="16"/>
      <c r="G30" s="17"/>
      <c r="H30" s="18">
        <f>IF(COUNT($H$4:H$4)&gt;=$E30,$C30/12,0)</f>
        <v>0</v>
      </c>
      <c r="I30" s="18">
        <f>IF(COUNT($H$4:I$4)&gt;=$E30,$C30/12,0)</f>
        <v>7416.666666666667</v>
      </c>
      <c r="J30" s="18">
        <f>IF(COUNT($H$4:J$4)&gt;=$E30,$C30/12,0)</f>
        <v>7416.666666666667</v>
      </c>
      <c r="K30" s="18">
        <f>IF(COUNT($H$4:K$4)&gt;=$E30,$C30/12,0)</f>
        <v>7416.666666666667</v>
      </c>
      <c r="L30" s="18">
        <f>IF(COUNT($H$4:L$4)&gt;=$E30,$C30/12,0)</f>
        <v>7416.666666666667</v>
      </c>
      <c r="M30" s="18">
        <f>IF(COUNT($H$4:M$4)&gt;=$E30,$C30/12,0)</f>
        <v>7416.666666666667</v>
      </c>
      <c r="N30" s="18">
        <f>IF(COUNT($H$4:N$4)&gt;=$E30,$C30/12,0)</f>
        <v>7416.666666666667</v>
      </c>
      <c r="O30" s="18">
        <f>IF(COUNT($H$4:O$4)&gt;=$E30,$C30/12,0)</f>
        <v>7416.666666666667</v>
      </c>
      <c r="P30" s="18">
        <f>IF(COUNT($H$4:P$4)&gt;=$E30,$C30/12,0)</f>
        <v>7416.666666666667</v>
      </c>
      <c r="Q30" s="18">
        <f>IF(COUNT($H$4:Q$4)&gt;=$E30,$C30/12,0)</f>
        <v>7416.666666666667</v>
      </c>
      <c r="R30" s="18">
        <f>IF(COUNT($H$4:R$4)&gt;=$E30,$C30/12,0)</f>
        <v>7416.666666666667</v>
      </c>
      <c r="S30" s="18">
        <f>IF(COUNT($H$4:S$4)&gt;=$E30,$C30/12,0)+((R30*12)*$D30)</f>
        <v>20766.666666666668</v>
      </c>
      <c r="T30" s="18">
        <f>IF(COUNT($H$4:T$4)&gt;=$E30,$C30/12,0)*(1+$E$5)</f>
        <v>7750.416666666666</v>
      </c>
      <c r="U30" s="18">
        <f>IF(COUNT($H$4:U$4)&gt;=$E30,$C30/12,0)*(1+$E$5)</f>
        <v>7750.416666666666</v>
      </c>
      <c r="V30" s="18">
        <f>IF(COUNT($H$4:V$4)&gt;=$E30,$C30/12,0)*(1+$E$5)</f>
        <v>7750.416666666666</v>
      </c>
      <c r="W30" s="18">
        <f>IF(COUNT($H$4:W$4)&gt;=$E30,$C30/12,0)*(1+$E$5)</f>
        <v>7750.416666666666</v>
      </c>
      <c r="X30" s="18">
        <f>IF(COUNT($H$4:X$4)&gt;=$E30,$C30/12,0)*(1+$E$5)</f>
        <v>7750.416666666666</v>
      </c>
      <c r="Y30" s="18">
        <f>IF(COUNT($H$4:Y$4)&gt;=$E30,$C30/12,0)*(1+$E$5)</f>
        <v>7750.416666666666</v>
      </c>
      <c r="Z30" s="18">
        <f>IF(COUNT($H$4:Z$4)&gt;=$E30,$C30/12,0)*(1+$E$5)</f>
        <v>7750.416666666666</v>
      </c>
      <c r="AA30" s="18">
        <f>IF(COUNT($H$4:AA$4)&gt;=$E30,$C30/12,0)*(1+$E$5)</f>
        <v>7750.416666666666</v>
      </c>
      <c r="AB30" s="18">
        <f>IF(COUNT($H$4:AB$4)&gt;=$E30,$C30/12,0)*(1+$E$5)</f>
        <v>7750.416666666666</v>
      </c>
      <c r="AC30" s="18">
        <f>IF(COUNT($H$4:AC$4)&gt;=$E30,$C30/12,0)*(1+$E$5)</f>
        <v>7750.416666666666</v>
      </c>
      <c r="AD30" s="18">
        <f>IF(COUNT($H$4:AD$4)&gt;=$E30,$C30/12,0)*(1+$E$5)</f>
        <v>7750.416666666666</v>
      </c>
      <c r="AE30" s="18">
        <f>IF(COUNT($H$4:AE$4)&gt;=$E30,$C30/12,0)*(1+$E$5)+((R30*12)*$D30)</f>
        <v>21100.416666666664</v>
      </c>
      <c r="AF30" s="18">
        <f>IF(COUNT($H$4:AF$4)&gt;=$E30,$C30/12,0)*(1+$E$5)^2</f>
        <v>8099.185416666665</v>
      </c>
      <c r="AG30" s="18">
        <f>IF(COUNT($H$4:AG$4)&gt;=$E30,$C30/12,0)*(1+$E$5)^2</f>
        <v>8099.185416666665</v>
      </c>
      <c r="AH30" s="18">
        <f>IF(COUNT($H$4:AH$4)&gt;=$E30,$C30/12,0)*(1+$E$5)^2</f>
        <v>8099.185416666665</v>
      </c>
      <c r="AI30" s="18">
        <f>IF(COUNT($H$4:AI$4)&gt;=$E30,$C30/12,0)*(1+$E$5)^2</f>
        <v>8099.185416666665</v>
      </c>
      <c r="AJ30" s="18">
        <f>IF(COUNT($H$4:AJ$4)&gt;=$E30,$C30/12,0)*(1+$E$5)^2</f>
        <v>8099.185416666665</v>
      </c>
      <c r="AK30" s="18">
        <f>IF(COUNT($H$4:AK$4)&gt;=$E30,$C30/12,0)*(1+$E$5)^2</f>
        <v>8099.185416666665</v>
      </c>
      <c r="AL30" s="18">
        <f>IF(COUNT($H$4:AL$4)&gt;=$E30,$C30/12,0)*(1+$E$5)^2</f>
        <v>8099.185416666665</v>
      </c>
      <c r="AM30" s="18">
        <f>IF(COUNT($H$4:AM$4)&gt;=$E30,$C30/12,0)*(1+$E$5)^2</f>
        <v>8099.185416666665</v>
      </c>
      <c r="AN30" s="18">
        <f>IF(COUNT($H$4:AN$4)&gt;=$E30,$C30/12,0)*(1+$E$5)^2</f>
        <v>8099.185416666665</v>
      </c>
      <c r="AO30" s="18">
        <f>IF(COUNT($H$4:AO$4)&gt;=$E30,$C30/12,0)*(1+$E$5)^2</f>
        <v>8099.185416666665</v>
      </c>
      <c r="AP30" s="18">
        <f>IF(COUNT($H$4:AP$4)&gt;=$E30,$C30/12,0)*(1+$E$5)^2</f>
        <v>8099.185416666665</v>
      </c>
      <c r="AQ30" s="18">
        <f>IF(COUNT($H$4:AQ$4)&gt;=$E30,$C30/12,0)*((1+$E$5)^2)+((R30*12)*$D30)</f>
        <v>21449.185416666667</v>
      </c>
      <c r="AR30" s="18">
        <f>IF(COUNT($H$4:AR$4)&gt;=$E30,$C30/12,0)*(1+$E$5)^3</f>
        <v>8463.648760416665</v>
      </c>
      <c r="AS30" s="18">
        <f>IF(COUNT($H$4:AS$4)&gt;=$E30,$C30/12,0)*(1+$E$5)^3</f>
        <v>8463.648760416665</v>
      </c>
      <c r="AT30" s="18">
        <f>IF(COUNT($H$4:AT$4)&gt;=$E30,$C30/12,0)*(1+$E$5)^3</f>
        <v>8463.648760416665</v>
      </c>
      <c r="AU30" s="18">
        <f>IF(COUNT($H$4:AU$4)&gt;=$E30,$C30/12,0)*(1+$E$5)^3</f>
        <v>8463.648760416665</v>
      </c>
      <c r="AV30" s="18">
        <f>IF(COUNT($H$4:AV$4)&gt;=$E30,$C30/12,0)*(1+$E$5)^3</f>
        <v>8463.648760416665</v>
      </c>
      <c r="AW30" s="18">
        <f>IF(COUNT($H$4:AW$4)&gt;=$E30,$C30/12,0)*(1+$E$5)^3</f>
        <v>8463.648760416665</v>
      </c>
      <c r="AX30" s="18">
        <f>IF(COUNT($H$4:AX$4)&gt;=$E30,$C30/12,0)*(1+$E$5)^3</f>
        <v>8463.648760416665</v>
      </c>
      <c r="AY30" s="18">
        <f>IF(COUNT($H$4:AY$4)&gt;=$E30,$C30/12,0)*(1+$E$5)^3</f>
        <v>8463.648760416665</v>
      </c>
      <c r="AZ30" s="18">
        <f>IF(COUNT($H$4:AZ$4)&gt;=$E30,$C30/12,0)*(1+$E$5)^3</f>
        <v>8463.648760416665</v>
      </c>
      <c r="BA30" s="18">
        <f>IF(COUNT($H$4:BA$4)&gt;=$E30,$C30/12,0)*(1+$E$5)^3</f>
        <v>8463.648760416665</v>
      </c>
      <c r="BB30" s="18">
        <f>IF(COUNT($H$4:BB$4)&gt;=$E30,$C30/12,0)*(1+$E$5)^3</f>
        <v>8463.648760416665</v>
      </c>
      <c r="BC30" s="18">
        <f>IF(COUNT($H$4:BC$4)&gt;=$E30,$C30/12,0)*((1+$E$5)^3)+((R30*12)*$D30)</f>
        <v>21813.648760416665</v>
      </c>
      <c r="BD30" s="18">
        <f>IF(COUNT($H$4:BD$4)&gt;=$E30,$C30/12,0)*(1+$E$5)^4</f>
        <v>8844.512954635413</v>
      </c>
      <c r="BE30" s="18">
        <f>IF(COUNT($H$4:BE$4)&gt;=$E30,$C30/12,0)*(1+$E$5)^4</f>
        <v>8844.512954635413</v>
      </c>
      <c r="BF30" s="18">
        <f>IF(COUNT($H$4:BF$4)&gt;=$E30,$C30/12,0)*(1+$E$5)^4</f>
        <v>8844.512954635413</v>
      </c>
      <c r="BG30" s="18">
        <f>IF(COUNT($H$4:BG$4)&gt;=$E30,$C30/12,0)*(1+$E$5)^4</f>
        <v>8844.512954635413</v>
      </c>
      <c r="BH30" s="18">
        <f>IF(COUNT($H$4:BH$4)&gt;=$E30,$C30/12,0)*(1+$E$5)^4</f>
        <v>8844.512954635413</v>
      </c>
      <c r="BI30" s="18">
        <f>IF(COUNT($H$4:BI$4)&gt;=$E30,$C30/12,0)*(1+$E$5)^4</f>
        <v>8844.512954635413</v>
      </c>
      <c r="BJ30" s="18">
        <f>IF(COUNT($H$4:BJ$4)&gt;=$E30,$C30/12,0)*(1+$E$5)^4</f>
        <v>8844.512954635413</v>
      </c>
      <c r="BK30" s="18">
        <f>IF(COUNT($H$4:BK$4)&gt;=$E30,$C30/12,0)*(1+$E$5)^4</f>
        <v>8844.512954635413</v>
      </c>
      <c r="BL30" s="18">
        <f>IF(COUNT($H$4:BL$4)&gt;=$E30,$C30/12,0)*(1+$E$5)^4</f>
        <v>8844.512954635413</v>
      </c>
      <c r="BM30" s="18">
        <f>IF(COUNT($H$4:BM$4)&gt;=$E30,$C30/12,0)*(1+$E$5)^4</f>
        <v>8844.512954635413</v>
      </c>
      <c r="BN30" s="18">
        <f>IF(COUNT($H$4:BN$4)&gt;=$E30,$C30/12,0)*(1+$E$5)^4</f>
        <v>8844.512954635413</v>
      </c>
      <c r="BO30" s="18">
        <f>IF(COUNT($H$4:BO$4)&gt;=$E30,$C30/12,0)*((1+$E$5)^4)+((R30*12)*$D30)</f>
        <v>22194.512954635415</v>
      </c>
    </row>
    <row r="31" spans="1:67" ht="12.75">
      <c r="A31" s="222" t="s">
        <v>236</v>
      </c>
      <c r="B31" s="200" t="s">
        <v>114</v>
      </c>
      <c r="C31" s="191">
        <v>75000</v>
      </c>
      <c r="D31" s="201">
        <v>0.15</v>
      </c>
      <c r="E31" s="192">
        <v>2</v>
      </c>
      <c r="F31" s="16"/>
      <c r="G31" s="17"/>
      <c r="H31" s="18">
        <f>IF(COUNT($H$4:H$4)&gt;=$E31,$C31/12,0)</f>
        <v>0</v>
      </c>
      <c r="I31" s="18">
        <f>IF(COUNT($H$4:I$4)&gt;=$E31,$C31/12,0)</f>
        <v>6250</v>
      </c>
      <c r="J31" s="18">
        <f>IF(COUNT($H$4:J$4)&gt;=$E31,$C31/12,0)</f>
        <v>6250</v>
      </c>
      <c r="K31" s="18">
        <f>IF(COUNT($H$4:K$4)&gt;=$E31,$C31/12,0)</f>
        <v>6250</v>
      </c>
      <c r="L31" s="18">
        <f>IF(COUNT($H$4:L$4)&gt;=$E31,$C31/12,0)</f>
        <v>6250</v>
      </c>
      <c r="M31" s="18">
        <f>IF(COUNT($H$4:M$4)&gt;=$E31,$C31/12,0)</f>
        <v>6250</v>
      </c>
      <c r="N31" s="18">
        <f>IF(COUNT($H$4:N$4)&gt;=$E31,$C31/12,0)</f>
        <v>6250</v>
      </c>
      <c r="O31" s="18">
        <f>IF(COUNT($H$4:O$4)&gt;=$E31,$C31/12,0)</f>
        <v>6250</v>
      </c>
      <c r="P31" s="18">
        <f>IF(COUNT($H$4:P$4)&gt;=$E31,$C31/12,0)</f>
        <v>6250</v>
      </c>
      <c r="Q31" s="18">
        <f>IF(COUNT($H$4:Q$4)&gt;=$E31,$C31/12,0)</f>
        <v>6250</v>
      </c>
      <c r="R31" s="18">
        <f>IF(COUNT($H$4:R$4)&gt;=$E31,$C31/12,0)</f>
        <v>6250</v>
      </c>
      <c r="S31" s="18">
        <f>IF(COUNT($H$4:S$4)&gt;=$E31,$C31/12,0)+((R31*12)*$D31)</f>
        <v>17500</v>
      </c>
      <c r="T31" s="18">
        <f>IF(COUNT($H$4:T$4)&gt;=$E31,$C31/12,0)*(1+$E$5)</f>
        <v>6531.25</v>
      </c>
      <c r="U31" s="18">
        <f>IF(COUNT($H$4:U$4)&gt;=$E31,$C31/12,0)*(1+$E$5)</f>
        <v>6531.25</v>
      </c>
      <c r="V31" s="18">
        <f>IF(COUNT($H$4:V$4)&gt;=$E31,$C31/12,0)*(1+$E$5)</f>
        <v>6531.25</v>
      </c>
      <c r="W31" s="18">
        <f>IF(COUNT($H$4:W$4)&gt;=$E31,$C31/12,0)*(1+$E$5)</f>
        <v>6531.25</v>
      </c>
      <c r="X31" s="18">
        <f>IF(COUNT($H$4:X$4)&gt;=$E31,$C31/12,0)*(1+$E$5)</f>
        <v>6531.25</v>
      </c>
      <c r="Y31" s="18">
        <f>IF(COUNT($H$4:Y$4)&gt;=$E31,$C31/12,0)*(1+$E$5)</f>
        <v>6531.25</v>
      </c>
      <c r="Z31" s="18">
        <f>IF(COUNT($H$4:Z$4)&gt;=$E31,$C31/12,0)*(1+$E$5)</f>
        <v>6531.25</v>
      </c>
      <c r="AA31" s="18">
        <f>IF(COUNT($H$4:AA$4)&gt;=$E31,$C31/12,0)*(1+$E$5)</f>
        <v>6531.25</v>
      </c>
      <c r="AB31" s="18">
        <f>IF(COUNT($H$4:AB$4)&gt;=$E31,$C31/12,0)*(1+$E$5)</f>
        <v>6531.25</v>
      </c>
      <c r="AC31" s="18">
        <f>IF(COUNT($H$4:AC$4)&gt;=$E31,$C31/12,0)*(1+$E$5)</f>
        <v>6531.25</v>
      </c>
      <c r="AD31" s="18">
        <f>IF(COUNT($H$4:AD$4)&gt;=$E31,$C31/12,0)*(1+$E$5)</f>
        <v>6531.25</v>
      </c>
      <c r="AE31" s="18">
        <f>IF(COUNT($H$4:AE$4)&gt;=$E31,$C31/12,0)*(1+$E$5)+((R31*12)*$D31)</f>
        <v>17781.25</v>
      </c>
      <c r="AF31" s="18">
        <f>IF(COUNT($H$4:AF$4)&gt;=$E31,$C31/12,0)*(1+$E$5)^2</f>
        <v>6825.156249999999</v>
      </c>
      <c r="AG31" s="18">
        <f>IF(COUNT($H$4:AG$4)&gt;=$E31,$C31/12,0)*(1+$E$5)^2</f>
        <v>6825.156249999999</v>
      </c>
      <c r="AH31" s="18">
        <f>IF(COUNT($H$4:AH$4)&gt;=$E31,$C31/12,0)*(1+$E$5)^2</f>
        <v>6825.156249999999</v>
      </c>
      <c r="AI31" s="18">
        <f>IF(COUNT($H$4:AI$4)&gt;=$E31,$C31/12,0)*(1+$E$5)^2</f>
        <v>6825.156249999999</v>
      </c>
      <c r="AJ31" s="18">
        <f>IF(COUNT($H$4:AJ$4)&gt;=$E31,$C31/12,0)*(1+$E$5)^2</f>
        <v>6825.156249999999</v>
      </c>
      <c r="AK31" s="18">
        <f>IF(COUNT($H$4:AK$4)&gt;=$E31,$C31/12,0)*(1+$E$5)^2</f>
        <v>6825.156249999999</v>
      </c>
      <c r="AL31" s="18">
        <f>IF(COUNT($H$4:AL$4)&gt;=$E31,$C31/12,0)*(1+$E$5)^2</f>
        <v>6825.156249999999</v>
      </c>
      <c r="AM31" s="18">
        <f>IF(COUNT($H$4:AM$4)&gt;=$E31,$C31/12,0)*(1+$E$5)^2</f>
        <v>6825.156249999999</v>
      </c>
      <c r="AN31" s="18">
        <f>IF(COUNT($H$4:AN$4)&gt;=$E31,$C31/12,0)*(1+$E$5)^2</f>
        <v>6825.156249999999</v>
      </c>
      <c r="AO31" s="18">
        <f>IF(COUNT($H$4:AO$4)&gt;=$E31,$C31/12,0)*(1+$E$5)^2</f>
        <v>6825.156249999999</v>
      </c>
      <c r="AP31" s="18">
        <f>IF(COUNT($H$4:AP$4)&gt;=$E31,$C31/12,0)*(1+$E$5)^2</f>
        <v>6825.156249999999</v>
      </c>
      <c r="AQ31" s="18">
        <f>IF(COUNT($H$4:AQ$4)&gt;=$E31,$C31/12,0)*((1+$E$5)^2)+((R31*12)*$D31)</f>
        <v>18075.15625</v>
      </c>
      <c r="AR31" s="18">
        <f>IF(COUNT($H$4:AR$4)&gt;=$E31,$C31/12,0)*(1+$E$5)^3</f>
        <v>7132.288281249998</v>
      </c>
      <c r="AS31" s="18">
        <f>IF(COUNT($H$4:AS$4)&gt;=$E31,$C31/12,0)*(1+$E$5)^3</f>
        <v>7132.288281249998</v>
      </c>
      <c r="AT31" s="18">
        <f>IF(COUNT($H$4:AT$4)&gt;=$E31,$C31/12,0)*(1+$E$5)^3</f>
        <v>7132.288281249998</v>
      </c>
      <c r="AU31" s="18">
        <f>IF(COUNT($H$4:AU$4)&gt;=$E31,$C31/12,0)*(1+$E$5)^3</f>
        <v>7132.288281249998</v>
      </c>
      <c r="AV31" s="18">
        <f>IF(COUNT($H$4:AV$4)&gt;=$E31,$C31/12,0)*(1+$E$5)^3</f>
        <v>7132.288281249998</v>
      </c>
      <c r="AW31" s="18">
        <f>IF(COUNT($H$4:AW$4)&gt;=$E31,$C31/12,0)*(1+$E$5)^3</f>
        <v>7132.288281249998</v>
      </c>
      <c r="AX31" s="18">
        <f>IF(COUNT($H$4:AX$4)&gt;=$E31,$C31/12,0)*(1+$E$5)^3</f>
        <v>7132.288281249998</v>
      </c>
      <c r="AY31" s="18">
        <f>IF(COUNT($H$4:AY$4)&gt;=$E31,$C31/12,0)*(1+$E$5)^3</f>
        <v>7132.288281249998</v>
      </c>
      <c r="AZ31" s="18">
        <f>IF(COUNT($H$4:AZ$4)&gt;=$E31,$C31/12,0)*(1+$E$5)^3</f>
        <v>7132.288281249998</v>
      </c>
      <c r="BA31" s="18">
        <f>IF(COUNT($H$4:BA$4)&gt;=$E31,$C31/12,0)*(1+$E$5)^3</f>
        <v>7132.288281249998</v>
      </c>
      <c r="BB31" s="18">
        <f>IF(COUNT($H$4:BB$4)&gt;=$E31,$C31/12,0)*(1+$E$5)^3</f>
        <v>7132.288281249998</v>
      </c>
      <c r="BC31" s="18">
        <f>IF(COUNT($H$4:BC$4)&gt;=$E31,$C31/12,0)*((1+$E$5)^3)+((R31*12)*$D31)</f>
        <v>18382.28828125</v>
      </c>
      <c r="BD31" s="18">
        <f>IF(COUNT($H$4:BD$4)&gt;=$E31,$C31/12,0)*(1+$E$5)^4</f>
        <v>7453.241253906247</v>
      </c>
      <c r="BE31" s="18">
        <f>IF(COUNT($H$4:BE$4)&gt;=$E31,$C31/12,0)*(1+$E$5)^4</f>
        <v>7453.241253906247</v>
      </c>
      <c r="BF31" s="18">
        <f>IF(COUNT($H$4:BF$4)&gt;=$E31,$C31/12,0)*(1+$E$5)^4</f>
        <v>7453.241253906247</v>
      </c>
      <c r="BG31" s="18">
        <f>IF(COUNT($H$4:BG$4)&gt;=$E31,$C31/12,0)*(1+$E$5)^4</f>
        <v>7453.241253906247</v>
      </c>
      <c r="BH31" s="18">
        <f>IF(COUNT($H$4:BH$4)&gt;=$E31,$C31/12,0)*(1+$E$5)^4</f>
        <v>7453.241253906247</v>
      </c>
      <c r="BI31" s="18">
        <f>IF(COUNT($H$4:BI$4)&gt;=$E31,$C31/12,0)*(1+$E$5)^4</f>
        <v>7453.241253906247</v>
      </c>
      <c r="BJ31" s="18">
        <f>IF(COUNT($H$4:BJ$4)&gt;=$E31,$C31/12,0)*(1+$E$5)^4</f>
        <v>7453.241253906247</v>
      </c>
      <c r="BK31" s="18">
        <f>IF(COUNT($H$4:BK$4)&gt;=$E31,$C31/12,0)*(1+$E$5)^4</f>
        <v>7453.241253906247</v>
      </c>
      <c r="BL31" s="18">
        <f>IF(COUNT($H$4:BL$4)&gt;=$E31,$C31/12,0)*(1+$E$5)^4</f>
        <v>7453.241253906247</v>
      </c>
      <c r="BM31" s="18">
        <f>IF(COUNT($H$4:BM$4)&gt;=$E31,$C31/12,0)*(1+$E$5)^4</f>
        <v>7453.241253906247</v>
      </c>
      <c r="BN31" s="18">
        <f>IF(COUNT($H$4:BN$4)&gt;=$E31,$C31/12,0)*(1+$E$5)^4</f>
        <v>7453.241253906247</v>
      </c>
      <c r="BO31" s="18">
        <f>IF(COUNT($H$4:BO$4)&gt;=$E31,$C31/12,0)*((1+$E$5)^4)+((R31*12)*$D31)</f>
        <v>18703.241253906246</v>
      </c>
    </row>
    <row r="32" spans="1:67" ht="12.75">
      <c r="A32" s="222" t="s">
        <v>14</v>
      </c>
      <c r="B32" s="200" t="s">
        <v>114</v>
      </c>
      <c r="C32" s="191">
        <v>55000</v>
      </c>
      <c r="D32" s="201">
        <v>0.15</v>
      </c>
      <c r="E32" s="192">
        <v>3</v>
      </c>
      <c r="F32" s="16"/>
      <c r="G32" s="17"/>
      <c r="H32" s="18">
        <f>IF(COUNT($H$4:H$4)&gt;=$E32,$C32/12,0)</f>
        <v>0</v>
      </c>
      <c r="I32" s="18">
        <f>IF(COUNT($H$4:I$4)&gt;=$E32,$C32/12,0)</f>
        <v>0</v>
      </c>
      <c r="J32" s="18">
        <f>IF(COUNT($H$4:J$4)&gt;=$E32,$C32/12,0)</f>
        <v>4583.333333333333</v>
      </c>
      <c r="K32" s="18">
        <f>IF(COUNT($H$4:K$4)&gt;=$E32,$C32/12,0)</f>
        <v>4583.333333333333</v>
      </c>
      <c r="L32" s="18">
        <f>IF(COUNT($H$4:L$4)&gt;=$E32,$C32/12,0)</f>
        <v>4583.333333333333</v>
      </c>
      <c r="M32" s="18">
        <f>IF(COUNT($H$4:M$4)&gt;=$E32,$C32/12,0)</f>
        <v>4583.333333333333</v>
      </c>
      <c r="N32" s="18">
        <f>IF(COUNT($H$4:N$4)&gt;=$E32,$C32/12,0)</f>
        <v>4583.333333333333</v>
      </c>
      <c r="O32" s="18">
        <f>IF(COUNT($H$4:O$4)&gt;=$E32,$C32/12,0)</f>
        <v>4583.333333333333</v>
      </c>
      <c r="P32" s="18">
        <f>IF(COUNT($H$4:P$4)&gt;=$E32,$C32/12,0)</f>
        <v>4583.333333333333</v>
      </c>
      <c r="Q32" s="18">
        <f>IF(COUNT($H$4:Q$4)&gt;=$E32,$C32/12,0)</f>
        <v>4583.333333333333</v>
      </c>
      <c r="R32" s="18">
        <f>IF(COUNT($H$4:R$4)&gt;=$E32,$C32/12,0)</f>
        <v>4583.333333333333</v>
      </c>
      <c r="S32" s="18">
        <f>IF(COUNT($H$4:S$4)&gt;=$E32,$C32/12,0)+((R32*12)*$D32)</f>
        <v>12833.333333333332</v>
      </c>
      <c r="T32" s="18">
        <f>IF(COUNT($H$4:T$4)&gt;=$E32,$C32/12,0)*(1+$E$5)</f>
        <v>4789.583333333333</v>
      </c>
      <c r="U32" s="18">
        <f>IF(COUNT($H$4:U$4)&gt;=$E32,$C32/12,0)*(1+$E$5)</f>
        <v>4789.583333333333</v>
      </c>
      <c r="V32" s="18">
        <f>IF(COUNT($H$4:V$4)&gt;=$E32,$C32/12,0)*(1+$E$5)</f>
        <v>4789.583333333333</v>
      </c>
      <c r="W32" s="18">
        <f>IF(COUNT($H$4:W$4)&gt;=$E32,$C32/12,0)*(1+$E$5)</f>
        <v>4789.583333333333</v>
      </c>
      <c r="X32" s="18">
        <f>IF(COUNT($H$4:X$4)&gt;=$E32,$C32/12,0)*(1+$E$5)</f>
        <v>4789.583333333333</v>
      </c>
      <c r="Y32" s="18">
        <f>IF(COUNT($H$4:Y$4)&gt;=$E32,$C32/12,0)*(1+$E$5)</f>
        <v>4789.583333333333</v>
      </c>
      <c r="Z32" s="18">
        <f>IF(COUNT($H$4:Z$4)&gt;=$E32,$C32/12,0)*(1+$E$5)</f>
        <v>4789.583333333333</v>
      </c>
      <c r="AA32" s="18">
        <f>IF(COUNT($H$4:AA$4)&gt;=$E32,$C32/12,0)*(1+$E$5)</f>
        <v>4789.583333333333</v>
      </c>
      <c r="AB32" s="18">
        <f>IF(COUNT($H$4:AB$4)&gt;=$E32,$C32/12,0)*(1+$E$5)</f>
        <v>4789.583333333333</v>
      </c>
      <c r="AC32" s="18">
        <f>IF(COUNT($H$4:AC$4)&gt;=$E32,$C32/12,0)*(1+$E$5)</f>
        <v>4789.583333333333</v>
      </c>
      <c r="AD32" s="18">
        <f>IF(COUNT($H$4:AD$4)&gt;=$E32,$C32/12,0)*(1+$E$5)</f>
        <v>4789.583333333333</v>
      </c>
      <c r="AE32" s="18">
        <f>IF(COUNT($H$4:AE$4)&gt;=$E32,$C32/12,0)*(1+$E$5)+((R32*12)*$D32)</f>
        <v>13039.583333333332</v>
      </c>
      <c r="AF32" s="18">
        <f>IF(COUNT($H$4:AF$4)&gt;=$E32,$C32/12,0)*(1+$E$5)^2</f>
        <v>5005.114583333332</v>
      </c>
      <c r="AG32" s="18">
        <f>IF(COUNT($H$4:AG$4)&gt;=$E32,$C32/12,0)*(1+$E$5)^2</f>
        <v>5005.114583333332</v>
      </c>
      <c r="AH32" s="18">
        <f>IF(COUNT($H$4:AH$4)&gt;=$E32,$C32/12,0)*(1+$E$5)^2</f>
        <v>5005.114583333332</v>
      </c>
      <c r="AI32" s="18">
        <f>IF(COUNT($H$4:AI$4)&gt;=$E32,$C32/12,0)*(1+$E$5)^2</f>
        <v>5005.114583333332</v>
      </c>
      <c r="AJ32" s="18">
        <f>IF(COUNT($H$4:AJ$4)&gt;=$E32,$C32/12,0)*(1+$E$5)^2</f>
        <v>5005.114583333332</v>
      </c>
      <c r="AK32" s="18">
        <f>IF(COUNT($H$4:AK$4)&gt;=$E32,$C32/12,0)*(1+$E$5)^2</f>
        <v>5005.114583333332</v>
      </c>
      <c r="AL32" s="18">
        <f>IF(COUNT($H$4:AL$4)&gt;=$E32,$C32/12,0)*(1+$E$5)^2</f>
        <v>5005.114583333332</v>
      </c>
      <c r="AM32" s="18">
        <f>IF(COUNT($H$4:AM$4)&gt;=$E32,$C32/12,0)*(1+$E$5)^2</f>
        <v>5005.114583333332</v>
      </c>
      <c r="AN32" s="18">
        <f>IF(COUNT($H$4:AN$4)&gt;=$E32,$C32/12,0)*(1+$E$5)^2</f>
        <v>5005.114583333332</v>
      </c>
      <c r="AO32" s="18">
        <f>IF(COUNT($H$4:AO$4)&gt;=$E32,$C32/12,0)*(1+$E$5)^2</f>
        <v>5005.114583333332</v>
      </c>
      <c r="AP32" s="18">
        <f>IF(COUNT($H$4:AP$4)&gt;=$E32,$C32/12,0)*(1+$E$5)^2</f>
        <v>5005.114583333332</v>
      </c>
      <c r="AQ32" s="18">
        <f>IF(COUNT($H$4:AQ$4)&gt;=$E32,$C32/12,0)*((1+$E$5)^2)+((R32*12)*$D32)</f>
        <v>13255.114583333332</v>
      </c>
      <c r="AR32" s="18">
        <f>IF(COUNT($H$4:AR$4)&gt;=$E32,$C32/12,0)*(1+$E$5)^3</f>
        <v>5230.344739583332</v>
      </c>
      <c r="AS32" s="18">
        <f>IF(COUNT($H$4:AS$4)&gt;=$E32,$C32/12,0)*(1+$E$5)^3</f>
        <v>5230.344739583332</v>
      </c>
      <c r="AT32" s="18">
        <f>IF(COUNT($H$4:AT$4)&gt;=$E32,$C32/12,0)*(1+$E$5)^3</f>
        <v>5230.344739583332</v>
      </c>
      <c r="AU32" s="18">
        <f>IF(COUNT($H$4:AU$4)&gt;=$E32,$C32/12,0)*(1+$E$5)^3</f>
        <v>5230.344739583332</v>
      </c>
      <c r="AV32" s="18">
        <f>IF(COUNT($H$4:AV$4)&gt;=$E32,$C32/12,0)*(1+$E$5)^3</f>
        <v>5230.344739583332</v>
      </c>
      <c r="AW32" s="18">
        <f>IF(COUNT($H$4:AW$4)&gt;=$E32,$C32/12,0)*(1+$E$5)^3</f>
        <v>5230.344739583332</v>
      </c>
      <c r="AX32" s="18">
        <f>IF(COUNT($H$4:AX$4)&gt;=$E32,$C32/12,0)*(1+$E$5)^3</f>
        <v>5230.344739583332</v>
      </c>
      <c r="AY32" s="18">
        <f>IF(COUNT($H$4:AY$4)&gt;=$E32,$C32/12,0)*(1+$E$5)^3</f>
        <v>5230.344739583332</v>
      </c>
      <c r="AZ32" s="18">
        <f>IF(COUNT($H$4:AZ$4)&gt;=$E32,$C32/12,0)*(1+$E$5)^3</f>
        <v>5230.344739583332</v>
      </c>
      <c r="BA32" s="18">
        <f>IF(COUNT($H$4:BA$4)&gt;=$E32,$C32/12,0)*(1+$E$5)^3</f>
        <v>5230.344739583332</v>
      </c>
      <c r="BB32" s="18">
        <f>IF(COUNT($H$4:BB$4)&gt;=$E32,$C32/12,0)*(1+$E$5)^3</f>
        <v>5230.344739583332</v>
      </c>
      <c r="BC32" s="18">
        <f>IF(COUNT($H$4:BC$4)&gt;=$E32,$C32/12,0)*((1+$E$5)^3)+((R32*12)*$D32)</f>
        <v>13480.344739583332</v>
      </c>
      <c r="BD32" s="18">
        <f>IF(COUNT($H$4:BD$4)&gt;=$E32,$C32/12,0)*(1+$E$5)^4</f>
        <v>5465.710252864581</v>
      </c>
      <c r="BE32" s="18">
        <f>IF(COUNT($H$4:BE$4)&gt;=$E32,$C32/12,0)*(1+$E$5)^4</f>
        <v>5465.710252864581</v>
      </c>
      <c r="BF32" s="18">
        <f>IF(COUNT($H$4:BF$4)&gt;=$E32,$C32/12,0)*(1+$E$5)^4</f>
        <v>5465.710252864581</v>
      </c>
      <c r="BG32" s="18">
        <f>IF(COUNT($H$4:BG$4)&gt;=$E32,$C32/12,0)*(1+$E$5)^4</f>
        <v>5465.710252864581</v>
      </c>
      <c r="BH32" s="18">
        <f>IF(COUNT($H$4:BH$4)&gt;=$E32,$C32/12,0)*(1+$E$5)^4</f>
        <v>5465.710252864581</v>
      </c>
      <c r="BI32" s="18">
        <f>IF(COUNT($H$4:BI$4)&gt;=$E32,$C32/12,0)*(1+$E$5)^4</f>
        <v>5465.710252864581</v>
      </c>
      <c r="BJ32" s="18">
        <f>IF(COUNT($H$4:BJ$4)&gt;=$E32,$C32/12,0)*(1+$E$5)^4</f>
        <v>5465.710252864581</v>
      </c>
      <c r="BK32" s="18">
        <f>IF(COUNT($H$4:BK$4)&gt;=$E32,$C32/12,0)*(1+$E$5)^4</f>
        <v>5465.710252864581</v>
      </c>
      <c r="BL32" s="18">
        <f>IF(COUNT($H$4:BL$4)&gt;=$E32,$C32/12,0)*(1+$E$5)^4</f>
        <v>5465.710252864581</v>
      </c>
      <c r="BM32" s="18">
        <f>IF(COUNT($H$4:BM$4)&gt;=$E32,$C32/12,0)*(1+$E$5)^4</f>
        <v>5465.710252864581</v>
      </c>
      <c r="BN32" s="18">
        <f>IF(COUNT($H$4:BN$4)&gt;=$E32,$C32/12,0)*(1+$E$5)^4</f>
        <v>5465.710252864581</v>
      </c>
      <c r="BO32" s="18">
        <f>IF(COUNT($H$4:BO$4)&gt;=$E32,$C32/12,0)*((1+$E$5)^4)+((R32*12)*$D32)</f>
        <v>13715.710252864581</v>
      </c>
    </row>
    <row r="33" spans="1:67" ht="12.75">
      <c r="A33" s="222" t="s">
        <v>237</v>
      </c>
      <c r="B33" s="200" t="s">
        <v>114</v>
      </c>
      <c r="C33" s="191">
        <v>40000</v>
      </c>
      <c r="D33" s="201">
        <v>0.1</v>
      </c>
      <c r="E33" s="192">
        <v>4</v>
      </c>
      <c r="F33" s="16"/>
      <c r="G33" s="17"/>
      <c r="H33" s="18">
        <f>IF(COUNT($H$4:H$4)&gt;=$E33,$C33/12,0)</f>
        <v>0</v>
      </c>
      <c r="I33" s="18">
        <f>IF(COUNT($H$4:I$4)&gt;=$E33,$C33/12,0)</f>
        <v>0</v>
      </c>
      <c r="J33" s="18">
        <f>IF(COUNT($H$4:J$4)&gt;=$E33,$C33/12,0)</f>
        <v>0</v>
      </c>
      <c r="K33" s="18">
        <f>IF(COUNT($H$4:K$4)&gt;=$E33,$C33/12,0)</f>
        <v>3333.3333333333335</v>
      </c>
      <c r="L33" s="18">
        <f>IF(COUNT($H$4:L$4)&gt;=$E33,$C33/12,0)</f>
        <v>3333.3333333333335</v>
      </c>
      <c r="M33" s="18">
        <f>IF(COUNT($H$4:M$4)&gt;=$E33,$C33/12,0)</f>
        <v>3333.3333333333335</v>
      </c>
      <c r="N33" s="18">
        <f>IF(COUNT($H$4:N$4)&gt;=$E33,$C33/12,0)</f>
        <v>3333.3333333333335</v>
      </c>
      <c r="O33" s="18">
        <f>IF(COUNT($H$4:O$4)&gt;=$E33,$C33/12,0)</f>
        <v>3333.3333333333335</v>
      </c>
      <c r="P33" s="18">
        <f>IF(COUNT($H$4:P$4)&gt;=$E33,$C33/12,0)</f>
        <v>3333.3333333333335</v>
      </c>
      <c r="Q33" s="18">
        <f>IF(COUNT($H$4:Q$4)&gt;=$E33,$C33/12,0)</f>
        <v>3333.3333333333335</v>
      </c>
      <c r="R33" s="18">
        <f>IF(COUNT($H$4:R$4)&gt;=$E33,$C33/12,0)</f>
        <v>3333.3333333333335</v>
      </c>
      <c r="S33" s="18">
        <f>IF(COUNT($H$4:S$4)&gt;=$E33,$C33/12,0)+((R33*12)*$D33)</f>
        <v>7333.333333333334</v>
      </c>
      <c r="T33" s="18">
        <f>IF(COUNT($H$4:T$4)&gt;=$E33,$C33/12,0)*(1+$E$5)</f>
        <v>3483.333333333333</v>
      </c>
      <c r="U33" s="18">
        <f>IF(COUNT($H$4:U$4)&gt;=$E33,$C33/12,0)*(1+$E$5)</f>
        <v>3483.333333333333</v>
      </c>
      <c r="V33" s="18">
        <f>IF(COUNT($H$4:V$4)&gt;=$E33,$C33/12,0)*(1+$E$5)</f>
        <v>3483.333333333333</v>
      </c>
      <c r="W33" s="18">
        <f>IF(COUNT($H$4:W$4)&gt;=$E33,$C33/12,0)*(1+$E$5)</f>
        <v>3483.333333333333</v>
      </c>
      <c r="X33" s="18">
        <f>IF(COUNT($H$4:X$4)&gt;=$E33,$C33/12,0)*(1+$E$5)</f>
        <v>3483.333333333333</v>
      </c>
      <c r="Y33" s="18">
        <f>IF(COUNT($H$4:Y$4)&gt;=$E33,$C33/12,0)*(1+$E$5)</f>
        <v>3483.333333333333</v>
      </c>
      <c r="Z33" s="18">
        <f>IF(COUNT($H$4:Z$4)&gt;=$E33,$C33/12,0)*(1+$E$5)</f>
        <v>3483.333333333333</v>
      </c>
      <c r="AA33" s="18">
        <f>IF(COUNT($H$4:AA$4)&gt;=$E33,$C33/12,0)*(1+$E$5)</f>
        <v>3483.333333333333</v>
      </c>
      <c r="AB33" s="18">
        <f>IF(COUNT($H$4:AB$4)&gt;=$E33,$C33/12,0)*(1+$E$5)</f>
        <v>3483.333333333333</v>
      </c>
      <c r="AC33" s="18">
        <f>IF(COUNT($H$4:AC$4)&gt;=$E33,$C33/12,0)*(1+$E$5)</f>
        <v>3483.333333333333</v>
      </c>
      <c r="AD33" s="18">
        <f>IF(COUNT($H$4:AD$4)&gt;=$E33,$C33/12,0)*(1+$E$5)</f>
        <v>3483.333333333333</v>
      </c>
      <c r="AE33" s="18">
        <f>IF(COUNT($H$4:AE$4)&gt;=$E33,$C33/12,0)*(1+$E$5)+((R33*12)*$D33)</f>
        <v>7483.333333333333</v>
      </c>
      <c r="AF33" s="18">
        <f>IF(COUNT($H$4:AF$4)&gt;=$E33,$C33/12,0)*(1+$E$5)^2</f>
        <v>3640.083333333333</v>
      </c>
      <c r="AG33" s="18">
        <f>IF(COUNT($H$4:AG$4)&gt;=$E33,$C33/12,0)*(1+$E$5)^2</f>
        <v>3640.083333333333</v>
      </c>
      <c r="AH33" s="18">
        <f>IF(COUNT($H$4:AH$4)&gt;=$E33,$C33/12,0)*(1+$E$5)^2</f>
        <v>3640.083333333333</v>
      </c>
      <c r="AI33" s="18">
        <f>IF(COUNT($H$4:AI$4)&gt;=$E33,$C33/12,0)*(1+$E$5)^2</f>
        <v>3640.083333333333</v>
      </c>
      <c r="AJ33" s="18">
        <f>IF(COUNT($H$4:AJ$4)&gt;=$E33,$C33/12,0)*(1+$E$5)^2</f>
        <v>3640.083333333333</v>
      </c>
      <c r="AK33" s="18">
        <f>IF(COUNT($H$4:AK$4)&gt;=$E33,$C33/12,0)*(1+$E$5)^2</f>
        <v>3640.083333333333</v>
      </c>
      <c r="AL33" s="18">
        <f>IF(COUNT($H$4:AL$4)&gt;=$E33,$C33/12,0)*(1+$E$5)^2</f>
        <v>3640.083333333333</v>
      </c>
      <c r="AM33" s="18">
        <f>IF(COUNT($H$4:AM$4)&gt;=$E33,$C33/12,0)*(1+$E$5)^2</f>
        <v>3640.083333333333</v>
      </c>
      <c r="AN33" s="18">
        <f>IF(COUNT($H$4:AN$4)&gt;=$E33,$C33/12,0)*(1+$E$5)^2</f>
        <v>3640.083333333333</v>
      </c>
      <c r="AO33" s="18">
        <f>IF(COUNT($H$4:AO$4)&gt;=$E33,$C33/12,0)*(1+$E$5)^2</f>
        <v>3640.083333333333</v>
      </c>
      <c r="AP33" s="18">
        <f>IF(COUNT($H$4:AP$4)&gt;=$E33,$C33/12,0)*(1+$E$5)^2</f>
        <v>3640.083333333333</v>
      </c>
      <c r="AQ33" s="18">
        <f>IF(COUNT($H$4:AQ$4)&gt;=$E33,$C33/12,0)*((1+$E$5)^2)+((R33*12)*$D33)</f>
        <v>7640.083333333333</v>
      </c>
      <c r="AR33" s="18">
        <f>IF(COUNT($H$4:AR$4)&gt;=$E33,$C33/12,0)*(1+$E$5)^3</f>
        <v>3803.887083333333</v>
      </c>
      <c r="AS33" s="18">
        <f>IF(COUNT($H$4:AS$4)&gt;=$E33,$C33/12,0)*(1+$E$5)^3</f>
        <v>3803.887083333333</v>
      </c>
      <c r="AT33" s="18">
        <f>IF(COUNT($H$4:AT$4)&gt;=$E33,$C33/12,0)*(1+$E$5)^3</f>
        <v>3803.887083333333</v>
      </c>
      <c r="AU33" s="18">
        <f>IF(COUNT($H$4:AU$4)&gt;=$E33,$C33/12,0)*(1+$E$5)^3</f>
        <v>3803.887083333333</v>
      </c>
      <c r="AV33" s="18">
        <f>IF(COUNT($H$4:AV$4)&gt;=$E33,$C33/12,0)*(1+$E$5)^3</f>
        <v>3803.887083333333</v>
      </c>
      <c r="AW33" s="18">
        <f>IF(COUNT($H$4:AW$4)&gt;=$E33,$C33/12,0)*(1+$E$5)^3</f>
        <v>3803.887083333333</v>
      </c>
      <c r="AX33" s="18">
        <f>IF(COUNT($H$4:AX$4)&gt;=$E33,$C33/12,0)*(1+$E$5)^3</f>
        <v>3803.887083333333</v>
      </c>
      <c r="AY33" s="18">
        <f>IF(COUNT($H$4:AY$4)&gt;=$E33,$C33/12,0)*(1+$E$5)^3</f>
        <v>3803.887083333333</v>
      </c>
      <c r="AZ33" s="18">
        <f>IF(COUNT($H$4:AZ$4)&gt;=$E33,$C33/12,0)*(1+$E$5)^3</f>
        <v>3803.887083333333</v>
      </c>
      <c r="BA33" s="18">
        <f>IF(COUNT($H$4:BA$4)&gt;=$E33,$C33/12,0)*(1+$E$5)^3</f>
        <v>3803.887083333333</v>
      </c>
      <c r="BB33" s="18">
        <f>IF(COUNT($H$4:BB$4)&gt;=$E33,$C33/12,0)*(1+$E$5)^3</f>
        <v>3803.887083333333</v>
      </c>
      <c r="BC33" s="18">
        <f>IF(COUNT($H$4:BC$4)&gt;=$E33,$C33/12,0)*((1+$E$5)^3)+((R33*12)*$D33)</f>
        <v>7803.887083333333</v>
      </c>
      <c r="BD33" s="18">
        <f>IF(COUNT($H$4:BD$4)&gt;=$E33,$C33/12,0)*(1+$E$5)^4</f>
        <v>3975.0620020833317</v>
      </c>
      <c r="BE33" s="18">
        <f>IF(COUNT($H$4:BE$4)&gt;=$E33,$C33/12,0)*(1+$E$5)^4</f>
        <v>3975.0620020833317</v>
      </c>
      <c r="BF33" s="18">
        <f>IF(COUNT($H$4:BF$4)&gt;=$E33,$C33/12,0)*(1+$E$5)^4</f>
        <v>3975.0620020833317</v>
      </c>
      <c r="BG33" s="18">
        <f>IF(COUNT($H$4:BG$4)&gt;=$E33,$C33/12,0)*(1+$E$5)^4</f>
        <v>3975.0620020833317</v>
      </c>
      <c r="BH33" s="18">
        <f>IF(COUNT($H$4:BH$4)&gt;=$E33,$C33/12,0)*(1+$E$5)^4</f>
        <v>3975.0620020833317</v>
      </c>
      <c r="BI33" s="18">
        <f>IF(COUNT($H$4:BI$4)&gt;=$E33,$C33/12,0)*(1+$E$5)^4</f>
        <v>3975.0620020833317</v>
      </c>
      <c r="BJ33" s="18">
        <f>IF(COUNT($H$4:BJ$4)&gt;=$E33,$C33/12,0)*(1+$E$5)^4</f>
        <v>3975.0620020833317</v>
      </c>
      <c r="BK33" s="18">
        <f>IF(COUNT($H$4:BK$4)&gt;=$E33,$C33/12,0)*(1+$E$5)^4</f>
        <v>3975.0620020833317</v>
      </c>
      <c r="BL33" s="18">
        <f>IF(COUNT($H$4:BL$4)&gt;=$E33,$C33/12,0)*(1+$E$5)^4</f>
        <v>3975.0620020833317</v>
      </c>
      <c r="BM33" s="18">
        <f>IF(COUNT($H$4:BM$4)&gt;=$E33,$C33/12,0)*(1+$E$5)^4</f>
        <v>3975.0620020833317</v>
      </c>
      <c r="BN33" s="18">
        <f>IF(COUNT($H$4:BN$4)&gt;=$E33,$C33/12,0)*(1+$E$5)^4</f>
        <v>3975.0620020833317</v>
      </c>
      <c r="BO33" s="18">
        <f>IF(COUNT($H$4:BO$4)&gt;=$E33,$C33/12,0)*((1+$E$5)^4)+((R33*12)*$D33)</f>
        <v>7975.062002083332</v>
      </c>
    </row>
    <row r="34" spans="1:67" ht="12.75">
      <c r="A34" s="222" t="s">
        <v>237</v>
      </c>
      <c r="B34" s="200" t="s">
        <v>114</v>
      </c>
      <c r="C34" s="191">
        <v>40000</v>
      </c>
      <c r="D34" s="201">
        <v>0.1</v>
      </c>
      <c r="E34" s="192">
        <v>18</v>
      </c>
      <c r="F34" s="16"/>
      <c r="G34" s="17"/>
      <c r="H34" s="18">
        <f>IF(COUNT($H$4:H$4)&gt;=$E34,$C34/12,0)</f>
        <v>0</v>
      </c>
      <c r="I34" s="18">
        <f>IF(COUNT($H$4:I$4)&gt;=$E34,$C34/12,0)</f>
        <v>0</v>
      </c>
      <c r="J34" s="18">
        <f>IF(COUNT($H$4:J$4)&gt;=$E34,$C34/12,0)</f>
        <v>0</v>
      </c>
      <c r="K34" s="18">
        <f>IF(COUNT($H$4:K$4)&gt;=$E34,$C34/12,0)</f>
        <v>0</v>
      </c>
      <c r="L34" s="18">
        <f>IF(COUNT($H$4:L$4)&gt;=$E34,$C34/12,0)</f>
        <v>0</v>
      </c>
      <c r="M34" s="18">
        <f>IF(COUNT($H$4:M$4)&gt;=$E34,$C34/12,0)</f>
        <v>0</v>
      </c>
      <c r="N34" s="18">
        <f>IF(COUNT($H$4:N$4)&gt;=$E34,$C34/12,0)</f>
        <v>0</v>
      </c>
      <c r="O34" s="18">
        <f>IF(COUNT($H$4:O$4)&gt;=$E34,$C34/12,0)</f>
        <v>0</v>
      </c>
      <c r="P34" s="18">
        <f>IF(COUNT($H$4:P$4)&gt;=$E34,$C34/12,0)</f>
        <v>0</v>
      </c>
      <c r="Q34" s="18">
        <f>IF(COUNT($H$4:Q$4)&gt;=$E34,$C34/12,0)</f>
        <v>0</v>
      </c>
      <c r="R34" s="18">
        <f>IF(COUNT($H$4:R$4)&gt;=$E34,$C34/12,0)</f>
        <v>0</v>
      </c>
      <c r="S34" s="18">
        <f>IF(COUNT($H$4:S$4)&gt;=$E34,$C34/12,0)+((R34*12)*$D34)</f>
        <v>0</v>
      </c>
      <c r="T34" s="18">
        <f>IF(COUNT($H$4:T$4)&gt;=$E34,$C34/12,0)*(1+$E$5)</f>
        <v>0</v>
      </c>
      <c r="U34" s="18">
        <f>IF(COUNT($H$4:U$4)&gt;=$E34,$C34/12,0)*(1+$E$5)</f>
        <v>0</v>
      </c>
      <c r="V34" s="18">
        <f>IF(COUNT($H$4:V$4)&gt;=$E34,$C34/12,0)*(1+$E$5)</f>
        <v>0</v>
      </c>
      <c r="W34" s="18">
        <f>IF(COUNT($H$4:W$4)&gt;=$E34,$C34/12,0)*(1+$E$5)</f>
        <v>0</v>
      </c>
      <c r="X34" s="18">
        <f>IF(COUNT($H$4:X$4)&gt;=$E34,$C34/12,0)*(1+$E$5)</f>
        <v>0</v>
      </c>
      <c r="Y34" s="18">
        <f>IF(COUNT($H$4:Y$4)&gt;=$E34,$C34/12,0)*(1+$E$5)</f>
        <v>3483.333333333333</v>
      </c>
      <c r="Z34" s="18">
        <f>IF(COUNT($H$4:Z$4)&gt;=$E34,$C34/12,0)*(1+$E$5)</f>
        <v>3483.333333333333</v>
      </c>
      <c r="AA34" s="18">
        <f>IF(COUNT($H$4:AA$4)&gt;=$E34,$C34/12,0)*(1+$E$5)</f>
        <v>3483.333333333333</v>
      </c>
      <c r="AB34" s="18">
        <f>IF(COUNT($H$4:AB$4)&gt;=$E34,$C34/12,0)*(1+$E$5)</f>
        <v>3483.333333333333</v>
      </c>
      <c r="AC34" s="18">
        <f>IF(COUNT($H$4:AC$4)&gt;=$E34,$C34/12,0)*(1+$E$5)</f>
        <v>3483.333333333333</v>
      </c>
      <c r="AD34" s="18">
        <f>IF(COUNT($H$4:AD$4)&gt;=$E34,$C34/12,0)*(1+$E$5)</f>
        <v>3483.333333333333</v>
      </c>
      <c r="AE34" s="18">
        <f>IF(COUNT($H$4:AE$4)&gt;=$E34,$C34/12,0)*(1+$E$5)+((R34*12)*$D34)</f>
        <v>3483.333333333333</v>
      </c>
      <c r="AF34" s="18">
        <f>IF(COUNT($H$4:AF$4)&gt;=$E34,$C34/12,0)*(1+$E$5)^2</f>
        <v>3640.083333333333</v>
      </c>
      <c r="AG34" s="18">
        <f>IF(COUNT($H$4:AG$4)&gt;=$E34,$C34/12,0)*(1+$E$5)^2</f>
        <v>3640.083333333333</v>
      </c>
      <c r="AH34" s="18">
        <f>IF(COUNT($H$4:AH$4)&gt;=$E34,$C34/12,0)*(1+$E$5)^2</f>
        <v>3640.083333333333</v>
      </c>
      <c r="AI34" s="18">
        <f>IF(COUNT($H$4:AI$4)&gt;=$E34,$C34/12,0)*(1+$E$5)^2</f>
        <v>3640.083333333333</v>
      </c>
      <c r="AJ34" s="18">
        <f>IF(COUNT($H$4:AJ$4)&gt;=$E34,$C34/12,0)*(1+$E$5)^2</f>
        <v>3640.083333333333</v>
      </c>
      <c r="AK34" s="18">
        <f>IF(COUNT($H$4:AK$4)&gt;=$E34,$C34/12,0)*(1+$E$5)^2</f>
        <v>3640.083333333333</v>
      </c>
      <c r="AL34" s="18">
        <f>IF(COUNT($H$4:AL$4)&gt;=$E34,$C34/12,0)*(1+$E$5)^2</f>
        <v>3640.083333333333</v>
      </c>
      <c r="AM34" s="18">
        <f>IF(COUNT($H$4:AM$4)&gt;=$E34,$C34/12,0)*(1+$E$5)^2</f>
        <v>3640.083333333333</v>
      </c>
      <c r="AN34" s="18">
        <f>IF(COUNT($H$4:AN$4)&gt;=$E34,$C34/12,0)*(1+$E$5)^2</f>
        <v>3640.083333333333</v>
      </c>
      <c r="AO34" s="18">
        <f>IF(COUNT($H$4:AO$4)&gt;=$E34,$C34/12,0)*(1+$E$5)^2</f>
        <v>3640.083333333333</v>
      </c>
      <c r="AP34" s="18">
        <f>IF(COUNT($H$4:AP$4)&gt;=$E34,$C34/12,0)*(1+$E$5)^2</f>
        <v>3640.083333333333</v>
      </c>
      <c r="AQ34" s="18">
        <f>IF(COUNT($H$4:AQ$4)&gt;=$E34,$C34/12,0)*((1+$E$5)^2)+((R34*12)*$D34)</f>
        <v>3640.083333333333</v>
      </c>
      <c r="AR34" s="18">
        <f>IF(COUNT($H$4:AR$4)&gt;=$E34,$C34/12,0)*(1+$E$5)^3</f>
        <v>3803.887083333333</v>
      </c>
      <c r="AS34" s="18">
        <f>IF(COUNT($H$4:AS$4)&gt;=$E34,$C34/12,0)*(1+$E$5)^3</f>
        <v>3803.887083333333</v>
      </c>
      <c r="AT34" s="18">
        <f>IF(COUNT($H$4:AT$4)&gt;=$E34,$C34/12,0)*(1+$E$5)^3</f>
        <v>3803.887083333333</v>
      </c>
      <c r="AU34" s="18">
        <f>IF(COUNT($H$4:AU$4)&gt;=$E34,$C34/12,0)*(1+$E$5)^3</f>
        <v>3803.887083333333</v>
      </c>
      <c r="AV34" s="18">
        <f>IF(COUNT($H$4:AV$4)&gt;=$E34,$C34/12,0)*(1+$E$5)^3</f>
        <v>3803.887083333333</v>
      </c>
      <c r="AW34" s="18">
        <f>IF(COUNT($H$4:AW$4)&gt;=$E34,$C34/12,0)*(1+$E$5)^3</f>
        <v>3803.887083333333</v>
      </c>
      <c r="AX34" s="18">
        <f>IF(COUNT($H$4:AX$4)&gt;=$E34,$C34/12,0)*(1+$E$5)^3</f>
        <v>3803.887083333333</v>
      </c>
      <c r="AY34" s="18">
        <f>IF(COUNT($H$4:AY$4)&gt;=$E34,$C34/12,0)*(1+$E$5)^3</f>
        <v>3803.887083333333</v>
      </c>
      <c r="AZ34" s="18">
        <f>IF(COUNT($H$4:AZ$4)&gt;=$E34,$C34/12,0)*(1+$E$5)^3</f>
        <v>3803.887083333333</v>
      </c>
      <c r="BA34" s="18">
        <f>IF(COUNT($H$4:BA$4)&gt;=$E34,$C34/12,0)*(1+$E$5)^3</f>
        <v>3803.887083333333</v>
      </c>
      <c r="BB34" s="18">
        <f>IF(COUNT($H$4:BB$4)&gt;=$E34,$C34/12,0)*(1+$E$5)^3</f>
        <v>3803.887083333333</v>
      </c>
      <c r="BC34" s="18">
        <f>IF(COUNT($H$4:BC$4)&gt;=$E34,$C34/12,0)*((1+$E$5)^3)+((R34*12)*$D34)</f>
        <v>3803.887083333333</v>
      </c>
      <c r="BD34" s="18">
        <f>IF(COUNT($H$4:BD$4)&gt;=$E34,$C34/12,0)*(1+$E$5)^4</f>
        <v>3975.0620020833317</v>
      </c>
      <c r="BE34" s="18">
        <f>IF(COUNT($H$4:BE$4)&gt;=$E34,$C34/12,0)*(1+$E$5)^4</f>
        <v>3975.0620020833317</v>
      </c>
      <c r="BF34" s="18">
        <f>IF(COUNT($H$4:BF$4)&gt;=$E34,$C34/12,0)*(1+$E$5)^4</f>
        <v>3975.0620020833317</v>
      </c>
      <c r="BG34" s="18">
        <f>IF(COUNT($H$4:BG$4)&gt;=$E34,$C34/12,0)*(1+$E$5)^4</f>
        <v>3975.0620020833317</v>
      </c>
      <c r="BH34" s="18">
        <f>IF(COUNT($H$4:BH$4)&gt;=$E34,$C34/12,0)*(1+$E$5)^4</f>
        <v>3975.0620020833317</v>
      </c>
      <c r="BI34" s="18">
        <f>IF(COUNT($H$4:BI$4)&gt;=$E34,$C34/12,0)*(1+$E$5)^4</f>
        <v>3975.0620020833317</v>
      </c>
      <c r="BJ34" s="18">
        <f>IF(COUNT($H$4:BJ$4)&gt;=$E34,$C34/12,0)*(1+$E$5)^4</f>
        <v>3975.0620020833317</v>
      </c>
      <c r="BK34" s="18">
        <f>IF(COUNT($H$4:BK$4)&gt;=$E34,$C34/12,0)*(1+$E$5)^4</f>
        <v>3975.0620020833317</v>
      </c>
      <c r="BL34" s="18">
        <f>IF(COUNT($H$4:BL$4)&gt;=$E34,$C34/12,0)*(1+$E$5)^4</f>
        <v>3975.0620020833317</v>
      </c>
      <c r="BM34" s="18">
        <f>IF(COUNT($H$4:BM$4)&gt;=$E34,$C34/12,0)*(1+$E$5)^4</f>
        <v>3975.0620020833317</v>
      </c>
      <c r="BN34" s="18">
        <f>IF(COUNT($H$4:BN$4)&gt;=$E34,$C34/12,0)*(1+$E$5)^4</f>
        <v>3975.0620020833317</v>
      </c>
      <c r="BO34" s="18">
        <f>IF(COUNT($H$4:BO$4)&gt;=$E34,$C34/12,0)*((1+$E$5)^4)+((R34*12)*$D34)</f>
        <v>3975.0620020833317</v>
      </c>
    </row>
    <row r="35" spans="1:67" ht="12.75">
      <c r="A35" s="222" t="s">
        <v>237</v>
      </c>
      <c r="B35" s="200" t="s">
        <v>114</v>
      </c>
      <c r="C35" s="191">
        <v>40000</v>
      </c>
      <c r="D35" s="201">
        <v>0.1</v>
      </c>
      <c r="E35" s="192">
        <v>30</v>
      </c>
      <c r="F35" s="16"/>
      <c r="G35" s="17"/>
      <c r="H35" s="18">
        <f>IF(COUNT($H$4:H$4)&gt;=$E35,$C35/12,0)</f>
        <v>0</v>
      </c>
      <c r="I35" s="18">
        <f>IF(COUNT($H$4:I$4)&gt;=$E35,$C35/12,0)</f>
        <v>0</v>
      </c>
      <c r="J35" s="18">
        <f>IF(COUNT($H$4:J$4)&gt;=$E35,$C35/12,0)</f>
        <v>0</v>
      </c>
      <c r="K35" s="18">
        <f>IF(COUNT($H$4:K$4)&gt;=$E35,$C35/12,0)</f>
        <v>0</v>
      </c>
      <c r="L35" s="18">
        <f>IF(COUNT($H$4:L$4)&gt;=$E35,$C35/12,0)</f>
        <v>0</v>
      </c>
      <c r="M35" s="18">
        <f>IF(COUNT($H$4:M$4)&gt;=$E35,$C35/12,0)</f>
        <v>0</v>
      </c>
      <c r="N35" s="18">
        <f>IF(COUNT($H$4:N$4)&gt;=$E35,$C35/12,0)</f>
        <v>0</v>
      </c>
      <c r="O35" s="18">
        <f>IF(COUNT($H$4:O$4)&gt;=$E35,$C35/12,0)</f>
        <v>0</v>
      </c>
      <c r="P35" s="18">
        <f>IF(COUNT($H$4:P$4)&gt;=$E35,$C35/12,0)</f>
        <v>0</v>
      </c>
      <c r="Q35" s="18">
        <f>IF(COUNT($H$4:Q$4)&gt;=$E35,$C35/12,0)</f>
        <v>0</v>
      </c>
      <c r="R35" s="18">
        <f>IF(COUNT($H$4:R$4)&gt;=$E35,$C35/12,0)</f>
        <v>0</v>
      </c>
      <c r="S35" s="18">
        <f>IF(COUNT($H$4:S$4)&gt;=$E35,$C35/12,0)+((R35*12)*$D35)</f>
        <v>0</v>
      </c>
      <c r="T35" s="18">
        <f>IF(COUNT($H$4:T$4)&gt;=$E35,$C35/12,0)*(1+$E$5)</f>
        <v>0</v>
      </c>
      <c r="U35" s="18">
        <f>IF(COUNT($H$4:U$4)&gt;=$E35,$C35/12,0)*(1+$E$5)</f>
        <v>0</v>
      </c>
      <c r="V35" s="18">
        <f>IF(COUNT($H$4:V$4)&gt;=$E35,$C35/12,0)*(1+$E$5)</f>
        <v>0</v>
      </c>
      <c r="W35" s="18">
        <f>IF(COUNT($H$4:W$4)&gt;=$E35,$C35/12,0)*(1+$E$5)</f>
        <v>0</v>
      </c>
      <c r="X35" s="18">
        <f>IF(COUNT($H$4:X$4)&gt;=$E35,$C35/12,0)*(1+$E$5)</f>
        <v>0</v>
      </c>
      <c r="Y35" s="18">
        <f>IF(COUNT($H$4:Y$4)&gt;=$E35,$C35/12,0)*(1+$E$5)</f>
        <v>0</v>
      </c>
      <c r="Z35" s="18">
        <f>IF(COUNT($H$4:Z$4)&gt;=$E35,$C35/12,0)*(1+$E$5)</f>
        <v>0</v>
      </c>
      <c r="AA35" s="18">
        <f>IF(COUNT($H$4:AA$4)&gt;=$E35,$C35/12,0)*(1+$E$5)</f>
        <v>0</v>
      </c>
      <c r="AB35" s="18">
        <f>IF(COUNT($H$4:AB$4)&gt;=$E35,$C35/12,0)*(1+$E$5)</f>
        <v>0</v>
      </c>
      <c r="AC35" s="18">
        <f>IF(COUNT($H$4:AC$4)&gt;=$E35,$C35/12,0)*(1+$E$5)</f>
        <v>0</v>
      </c>
      <c r="AD35" s="18">
        <f>IF(COUNT($H$4:AD$4)&gt;=$E35,$C35/12,0)*(1+$E$5)</f>
        <v>0</v>
      </c>
      <c r="AE35" s="18">
        <f>IF(COUNT($H$4:AE$4)&gt;=$E35,$C35/12,0)*(1+$E$5)+((R35*12)*$D35)</f>
        <v>0</v>
      </c>
      <c r="AF35" s="18">
        <f>IF(COUNT($H$4:AF$4)&gt;=$E35,$C35/12,0)*(1+$E$5)^2</f>
        <v>0</v>
      </c>
      <c r="AG35" s="18">
        <f>IF(COUNT($H$4:AG$4)&gt;=$E35,$C35/12,0)*(1+$E$5)^2</f>
        <v>0</v>
      </c>
      <c r="AH35" s="18">
        <f>IF(COUNT($H$4:AH$4)&gt;=$E35,$C35/12,0)*(1+$E$5)^2</f>
        <v>0</v>
      </c>
      <c r="AI35" s="18">
        <f>IF(COUNT($H$4:AI$4)&gt;=$E35,$C35/12,0)*(1+$E$5)^2</f>
        <v>0</v>
      </c>
      <c r="AJ35" s="18">
        <f>IF(COUNT($H$4:AJ$4)&gt;=$E35,$C35/12,0)*(1+$E$5)^2</f>
        <v>0</v>
      </c>
      <c r="AK35" s="18">
        <f>IF(COUNT($H$4:AK$4)&gt;=$E35,$C35/12,0)*(1+$E$5)^2</f>
        <v>3640.083333333333</v>
      </c>
      <c r="AL35" s="18">
        <f>IF(COUNT($H$4:AL$4)&gt;=$E35,$C35/12,0)*(1+$E$5)^2</f>
        <v>3640.083333333333</v>
      </c>
      <c r="AM35" s="18">
        <f>IF(COUNT($H$4:AM$4)&gt;=$E35,$C35/12,0)*(1+$E$5)^2</f>
        <v>3640.083333333333</v>
      </c>
      <c r="AN35" s="18">
        <f>IF(COUNT($H$4:AN$4)&gt;=$E35,$C35/12,0)*(1+$E$5)^2</f>
        <v>3640.083333333333</v>
      </c>
      <c r="AO35" s="18">
        <f>IF(COUNT($H$4:AO$4)&gt;=$E35,$C35/12,0)*(1+$E$5)^2</f>
        <v>3640.083333333333</v>
      </c>
      <c r="AP35" s="18">
        <f>IF(COUNT($H$4:AP$4)&gt;=$E35,$C35/12,0)*(1+$E$5)^2</f>
        <v>3640.083333333333</v>
      </c>
      <c r="AQ35" s="18">
        <f>IF(COUNT($H$4:AQ$4)&gt;=$E35,$C35/12,0)*((1+$E$5)^2)+((R35*12)*$D35)</f>
        <v>3640.083333333333</v>
      </c>
      <c r="AR35" s="18">
        <f>IF(COUNT($H$4:AR$4)&gt;=$E35,$C35/12,0)*(1+$E$5)^3</f>
        <v>3803.887083333333</v>
      </c>
      <c r="AS35" s="18">
        <f>IF(COUNT($H$4:AS$4)&gt;=$E35,$C35/12,0)*(1+$E$5)^3</f>
        <v>3803.887083333333</v>
      </c>
      <c r="AT35" s="18">
        <f>IF(COUNT($H$4:AT$4)&gt;=$E35,$C35/12,0)*(1+$E$5)^3</f>
        <v>3803.887083333333</v>
      </c>
      <c r="AU35" s="18">
        <f>IF(COUNT($H$4:AU$4)&gt;=$E35,$C35/12,0)*(1+$E$5)^3</f>
        <v>3803.887083333333</v>
      </c>
      <c r="AV35" s="18">
        <f>IF(COUNT($H$4:AV$4)&gt;=$E35,$C35/12,0)*(1+$E$5)^3</f>
        <v>3803.887083333333</v>
      </c>
      <c r="AW35" s="18">
        <f>IF(COUNT($H$4:AW$4)&gt;=$E35,$C35/12,0)*(1+$E$5)^3</f>
        <v>3803.887083333333</v>
      </c>
      <c r="AX35" s="18">
        <f>IF(COUNT($H$4:AX$4)&gt;=$E35,$C35/12,0)*(1+$E$5)^3</f>
        <v>3803.887083333333</v>
      </c>
      <c r="AY35" s="18">
        <f>IF(COUNT($H$4:AY$4)&gt;=$E35,$C35/12,0)*(1+$E$5)^3</f>
        <v>3803.887083333333</v>
      </c>
      <c r="AZ35" s="18">
        <f>IF(COUNT($H$4:AZ$4)&gt;=$E35,$C35/12,0)*(1+$E$5)^3</f>
        <v>3803.887083333333</v>
      </c>
      <c r="BA35" s="18">
        <f>IF(COUNT($H$4:BA$4)&gt;=$E35,$C35/12,0)*(1+$E$5)^3</f>
        <v>3803.887083333333</v>
      </c>
      <c r="BB35" s="18">
        <f>IF(COUNT($H$4:BB$4)&gt;=$E35,$C35/12,0)*(1+$E$5)^3</f>
        <v>3803.887083333333</v>
      </c>
      <c r="BC35" s="18">
        <f>IF(COUNT($H$4:BC$4)&gt;=$E35,$C35/12,0)*((1+$E$5)^3)+((R35*12)*$D35)</f>
        <v>3803.887083333333</v>
      </c>
      <c r="BD35" s="18">
        <f>IF(COUNT($H$4:BD$4)&gt;=$E35,$C35/12,0)*(1+$E$5)^4</f>
        <v>3975.0620020833317</v>
      </c>
      <c r="BE35" s="18">
        <f>IF(COUNT($H$4:BE$4)&gt;=$E35,$C35/12,0)*(1+$E$5)^4</f>
        <v>3975.0620020833317</v>
      </c>
      <c r="BF35" s="18">
        <f>IF(COUNT($H$4:BF$4)&gt;=$E35,$C35/12,0)*(1+$E$5)^4</f>
        <v>3975.0620020833317</v>
      </c>
      <c r="BG35" s="18">
        <f>IF(COUNT($H$4:BG$4)&gt;=$E35,$C35/12,0)*(1+$E$5)^4</f>
        <v>3975.0620020833317</v>
      </c>
      <c r="BH35" s="18">
        <f>IF(COUNT($H$4:BH$4)&gt;=$E35,$C35/12,0)*(1+$E$5)^4</f>
        <v>3975.0620020833317</v>
      </c>
      <c r="BI35" s="18">
        <f>IF(COUNT($H$4:BI$4)&gt;=$E35,$C35/12,0)*(1+$E$5)^4</f>
        <v>3975.0620020833317</v>
      </c>
      <c r="BJ35" s="18">
        <f>IF(COUNT($H$4:BJ$4)&gt;=$E35,$C35/12,0)*(1+$E$5)^4</f>
        <v>3975.0620020833317</v>
      </c>
      <c r="BK35" s="18">
        <f>IF(COUNT($H$4:BK$4)&gt;=$E35,$C35/12,0)*(1+$E$5)^4</f>
        <v>3975.0620020833317</v>
      </c>
      <c r="BL35" s="18">
        <f>IF(COUNT($H$4:BL$4)&gt;=$E35,$C35/12,0)*(1+$E$5)^4</f>
        <v>3975.0620020833317</v>
      </c>
      <c r="BM35" s="18">
        <f>IF(COUNT($H$4:BM$4)&gt;=$E35,$C35/12,0)*(1+$E$5)^4</f>
        <v>3975.0620020833317</v>
      </c>
      <c r="BN35" s="18">
        <f>IF(COUNT($H$4:BN$4)&gt;=$E35,$C35/12,0)*(1+$E$5)^4</f>
        <v>3975.0620020833317</v>
      </c>
      <c r="BO35" s="18">
        <f>IF(COUNT($H$4:BO$4)&gt;=$E35,$C35/12,0)*((1+$E$5)^4)+((R35*12)*$D35)</f>
        <v>3975.0620020833317</v>
      </c>
    </row>
    <row r="36" spans="1:5" ht="12.75">
      <c r="A36" s="59"/>
      <c r="C36" s="152"/>
      <c r="D36" s="152"/>
      <c r="E36" s="152"/>
    </row>
    <row r="37" spans="1:31" ht="12.75">
      <c r="A37" s="222"/>
      <c r="B37" s="200"/>
      <c r="C37" s="191"/>
      <c r="D37" s="191"/>
      <c r="E37" s="192"/>
      <c r="F37" s="16"/>
      <c r="G37" s="1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ht="12.75">
      <c r="A38" s="223" t="s">
        <v>10</v>
      </c>
      <c r="B38" s="190"/>
      <c r="C38" s="191"/>
      <c r="D38" s="191"/>
      <c r="E38" s="192"/>
      <c r="F38" s="16"/>
      <c r="G38" s="1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67" ht="12.75">
      <c r="A39" s="221" t="s">
        <v>106</v>
      </c>
      <c r="B39" s="200" t="s">
        <v>115</v>
      </c>
      <c r="C39" s="191">
        <v>89000</v>
      </c>
      <c r="D39" s="201">
        <v>0.15</v>
      </c>
      <c r="E39" s="192">
        <v>4</v>
      </c>
      <c r="F39" s="16"/>
      <c r="G39" s="17"/>
      <c r="H39" s="18">
        <f>IF(COUNT($H$4:H$4)&gt;=$E39,$C39/12,0)</f>
        <v>0</v>
      </c>
      <c r="I39" s="18">
        <f>IF(COUNT($H$4:I$4)&gt;=$E39,$C39/12,0)</f>
        <v>0</v>
      </c>
      <c r="J39" s="18">
        <f>IF(COUNT($H$4:J$4)&gt;=$E39,$C39/12,0)</f>
        <v>0</v>
      </c>
      <c r="K39" s="18">
        <f>IF(COUNT($H$4:K$4)&gt;=$E39,$C39/12,0)</f>
        <v>7416.666666666667</v>
      </c>
      <c r="L39" s="18">
        <f>IF(COUNT($H$4:L$4)&gt;=$E39,$C39/12,0)</f>
        <v>7416.666666666667</v>
      </c>
      <c r="M39" s="18">
        <f>IF(COUNT($H$4:M$4)&gt;=$E39,$C39/12,0)</f>
        <v>7416.666666666667</v>
      </c>
      <c r="N39" s="18">
        <f>IF(COUNT($H$4:N$4)&gt;=$E39,$C39/12,0)</f>
        <v>7416.666666666667</v>
      </c>
      <c r="O39" s="18">
        <f>IF(COUNT($H$4:O$4)&gt;=$E39,$C39/12,0)</f>
        <v>7416.666666666667</v>
      </c>
      <c r="P39" s="18">
        <f>IF(COUNT($H$4:P$4)&gt;=$E39,$C39/12,0)</f>
        <v>7416.666666666667</v>
      </c>
      <c r="Q39" s="18">
        <f>IF(COUNT($H$4:Q$4)&gt;=$E39,$C39/12,0)</f>
        <v>7416.666666666667</v>
      </c>
      <c r="R39" s="18">
        <f>IF(COUNT($H$4:R$4)&gt;=$E39,$C39/12,0)</f>
        <v>7416.666666666667</v>
      </c>
      <c r="S39" s="18">
        <f>IF(COUNT($H$4:S$4)&gt;=$E39,$C39/12,0)+((R39*12)*$D39)</f>
        <v>20766.666666666668</v>
      </c>
      <c r="T39" s="18">
        <f>IF(COUNT($H$4:T$4)&gt;=$E39,$C39/12,0)*(1+$E$5)</f>
        <v>7750.416666666666</v>
      </c>
      <c r="U39" s="18">
        <f>IF(COUNT($H$4:U$4)&gt;=$E39,$C39/12,0)*(1+$E$5)</f>
        <v>7750.416666666666</v>
      </c>
      <c r="V39" s="18">
        <f>IF(COUNT($H$4:V$4)&gt;=$E39,$C39/12,0)*(1+$E$5)</f>
        <v>7750.416666666666</v>
      </c>
      <c r="W39" s="18">
        <f>IF(COUNT($H$4:W$4)&gt;=$E39,$C39/12,0)*(1+$E$5)</f>
        <v>7750.416666666666</v>
      </c>
      <c r="X39" s="18">
        <f>IF(COUNT($H$4:X$4)&gt;=$E39,$C39/12,0)*(1+$E$5)</f>
        <v>7750.416666666666</v>
      </c>
      <c r="Y39" s="18">
        <f>IF(COUNT($H$4:Y$4)&gt;=$E39,$C39/12,0)*(1+$E$5)</f>
        <v>7750.416666666666</v>
      </c>
      <c r="Z39" s="18">
        <f>IF(COUNT($H$4:Z$4)&gt;=$E39,$C39/12,0)*(1+$E$5)</f>
        <v>7750.416666666666</v>
      </c>
      <c r="AA39" s="18">
        <f>IF(COUNT($H$4:AA$4)&gt;=$E39,$C39/12,0)*(1+$E$5)</f>
        <v>7750.416666666666</v>
      </c>
      <c r="AB39" s="18">
        <f>IF(COUNT($H$4:AB$4)&gt;=$E39,$C39/12,0)*(1+$E$5)</f>
        <v>7750.416666666666</v>
      </c>
      <c r="AC39" s="18">
        <f>IF(COUNT($H$4:AC$4)&gt;=$E39,$C39/12,0)*(1+$E$5)</f>
        <v>7750.416666666666</v>
      </c>
      <c r="AD39" s="18">
        <f>IF(COUNT($H$4:AD$4)&gt;=$E39,$C39/12,0)*(1+$E$5)</f>
        <v>7750.416666666666</v>
      </c>
      <c r="AE39" s="18">
        <f>IF(COUNT($H$4:AE$4)&gt;=$E39,$C39/12,0)*(1+$E$5)+((R39*12)*$D39)</f>
        <v>21100.416666666664</v>
      </c>
      <c r="AF39" s="18">
        <f>IF(COUNT($H$4:AF$4)&gt;=$E39,$C39/12,0)*(1+$E$5)^2</f>
        <v>8099.185416666665</v>
      </c>
      <c r="AG39" s="18">
        <f>IF(COUNT($H$4:AG$4)&gt;=$E39,$C39/12,0)*(1+$E$5)^2</f>
        <v>8099.185416666665</v>
      </c>
      <c r="AH39" s="18">
        <f>IF(COUNT($H$4:AH$4)&gt;=$E39,$C39/12,0)*(1+$E$5)^2</f>
        <v>8099.185416666665</v>
      </c>
      <c r="AI39" s="18">
        <f>IF(COUNT($H$4:AI$4)&gt;=$E39,$C39/12,0)*(1+$E$5)^2</f>
        <v>8099.185416666665</v>
      </c>
      <c r="AJ39" s="18">
        <f>IF(COUNT($H$4:AJ$4)&gt;=$E39,$C39/12,0)*(1+$E$5)^2</f>
        <v>8099.185416666665</v>
      </c>
      <c r="AK39" s="18">
        <f>IF(COUNT($H$4:AK$4)&gt;=$E39,$C39/12,0)*(1+$E$5)^2</f>
        <v>8099.185416666665</v>
      </c>
      <c r="AL39" s="18">
        <f>IF(COUNT($H$4:AL$4)&gt;=$E39,$C39/12,0)*(1+$E$5)^2</f>
        <v>8099.185416666665</v>
      </c>
      <c r="AM39" s="18">
        <f>IF(COUNT($H$4:AM$4)&gt;=$E39,$C39/12,0)*(1+$E$5)^2</f>
        <v>8099.185416666665</v>
      </c>
      <c r="AN39" s="18">
        <f>IF(COUNT($H$4:AN$4)&gt;=$E39,$C39/12,0)*(1+$E$5)^2</f>
        <v>8099.185416666665</v>
      </c>
      <c r="AO39" s="18">
        <f>IF(COUNT($H$4:AO$4)&gt;=$E39,$C39/12,0)*(1+$E$5)^2</f>
        <v>8099.185416666665</v>
      </c>
      <c r="AP39" s="18">
        <f>IF(COUNT($H$4:AP$4)&gt;=$E39,$C39/12,0)*(1+$E$5)^2</f>
        <v>8099.185416666665</v>
      </c>
      <c r="AQ39" s="18">
        <f>IF(COUNT($H$4:AQ$4)&gt;=$E39,$C39/12,0)*((1+$E$5)^2)+((R39*12)*$D39)</f>
        <v>21449.185416666667</v>
      </c>
      <c r="AR39" s="18">
        <f>IF(COUNT($H$4:AR$4)&gt;=$E39,$C39/12,0)*(1+$E$5)^3</f>
        <v>8463.648760416665</v>
      </c>
      <c r="AS39" s="18">
        <f>IF(COUNT($H$4:AS$4)&gt;=$E39,$C39/12,0)*(1+$E$5)^3</f>
        <v>8463.648760416665</v>
      </c>
      <c r="AT39" s="18">
        <f>IF(COUNT($H$4:AT$4)&gt;=$E39,$C39/12,0)*(1+$E$5)^3</f>
        <v>8463.648760416665</v>
      </c>
      <c r="AU39" s="18">
        <f>IF(COUNT($H$4:AU$4)&gt;=$E39,$C39/12,0)*(1+$E$5)^3</f>
        <v>8463.648760416665</v>
      </c>
      <c r="AV39" s="18">
        <f>IF(COUNT($H$4:AV$4)&gt;=$E39,$C39/12,0)*(1+$E$5)^3</f>
        <v>8463.648760416665</v>
      </c>
      <c r="AW39" s="18">
        <f>IF(COUNT($H$4:AW$4)&gt;=$E39,$C39/12,0)*(1+$E$5)^3</f>
        <v>8463.648760416665</v>
      </c>
      <c r="AX39" s="18">
        <f>IF(COUNT($H$4:AX$4)&gt;=$E39,$C39/12,0)*(1+$E$5)^3</f>
        <v>8463.648760416665</v>
      </c>
      <c r="AY39" s="18">
        <f>IF(COUNT($H$4:AY$4)&gt;=$E39,$C39/12,0)*(1+$E$5)^3</f>
        <v>8463.648760416665</v>
      </c>
      <c r="AZ39" s="18">
        <f>IF(COUNT($H$4:AZ$4)&gt;=$E39,$C39/12,0)*(1+$E$5)^3</f>
        <v>8463.648760416665</v>
      </c>
      <c r="BA39" s="18">
        <f>IF(COUNT($H$4:BA$4)&gt;=$E39,$C39/12,0)*(1+$E$5)^3</f>
        <v>8463.648760416665</v>
      </c>
      <c r="BB39" s="18">
        <f>IF(COUNT($H$4:BB$4)&gt;=$E39,$C39/12,0)*(1+$E$5)^3</f>
        <v>8463.648760416665</v>
      </c>
      <c r="BC39" s="18">
        <f>IF(COUNT($H$4:BC$4)&gt;=$E39,$C39/12,0)*((1+$E$5)^3)+((R39*12)*$D39)</f>
        <v>21813.648760416665</v>
      </c>
      <c r="BD39" s="18">
        <f>IF(COUNT($H$4:BD$4)&gt;=$E39,$C39/12,0)*(1+$E$5)^4</f>
        <v>8844.512954635413</v>
      </c>
      <c r="BE39" s="18">
        <f>IF(COUNT($H$4:BE$4)&gt;=$E39,$C39/12,0)*(1+$E$5)^4</f>
        <v>8844.512954635413</v>
      </c>
      <c r="BF39" s="18">
        <f>IF(COUNT($H$4:BF$4)&gt;=$E39,$C39/12,0)*(1+$E$5)^4</f>
        <v>8844.512954635413</v>
      </c>
      <c r="BG39" s="18">
        <f>IF(COUNT($H$4:BG$4)&gt;=$E39,$C39/12,0)*(1+$E$5)^4</f>
        <v>8844.512954635413</v>
      </c>
      <c r="BH39" s="18">
        <f>IF(COUNT($H$4:BH$4)&gt;=$E39,$C39/12,0)*(1+$E$5)^4</f>
        <v>8844.512954635413</v>
      </c>
      <c r="BI39" s="18">
        <f>IF(COUNT($H$4:BI$4)&gt;=$E39,$C39/12,0)*(1+$E$5)^4</f>
        <v>8844.512954635413</v>
      </c>
      <c r="BJ39" s="18">
        <f>IF(COUNT($H$4:BJ$4)&gt;=$E39,$C39/12,0)*(1+$E$5)^4</f>
        <v>8844.512954635413</v>
      </c>
      <c r="BK39" s="18">
        <f>IF(COUNT($H$4:BK$4)&gt;=$E39,$C39/12,0)*(1+$E$5)^4</f>
        <v>8844.512954635413</v>
      </c>
      <c r="BL39" s="18">
        <f>IF(COUNT($H$4:BL$4)&gt;=$E39,$C39/12,0)*(1+$E$5)^4</f>
        <v>8844.512954635413</v>
      </c>
      <c r="BM39" s="18">
        <f>IF(COUNT($H$4:BM$4)&gt;=$E39,$C39/12,0)*(1+$E$5)^4</f>
        <v>8844.512954635413</v>
      </c>
      <c r="BN39" s="18">
        <f>IF(COUNT($H$4:BN$4)&gt;=$E39,$C39/12,0)*(1+$E$5)^4</f>
        <v>8844.512954635413</v>
      </c>
      <c r="BO39" s="18">
        <f>IF(COUNT($H$4:BO$4)&gt;=$E39,$C39/12,0)*((1+$E$5)^4)+((R39*12)*$D39)</f>
        <v>22194.512954635415</v>
      </c>
    </row>
    <row r="40" spans="1:67" ht="12.75">
      <c r="A40" s="222" t="s">
        <v>11</v>
      </c>
      <c r="B40" s="200" t="s">
        <v>115</v>
      </c>
      <c r="C40" s="191">
        <v>50000</v>
      </c>
      <c r="D40" s="201">
        <v>0.1</v>
      </c>
      <c r="E40" s="192">
        <v>5</v>
      </c>
      <c r="F40" s="16"/>
      <c r="G40" s="17"/>
      <c r="H40" s="18">
        <f>IF(COUNT($H$4:H$4)&gt;=$E40,$C40/12,0)</f>
        <v>0</v>
      </c>
      <c r="I40" s="18">
        <f>IF(COUNT($H$4:I$4)&gt;=$E40,$C40/12,0)</f>
        <v>0</v>
      </c>
      <c r="J40" s="18">
        <f>IF(COUNT($H$4:J$4)&gt;=$E40,$C40/12,0)</f>
        <v>0</v>
      </c>
      <c r="K40" s="18">
        <f>IF(COUNT($H$4:K$4)&gt;=$E40,$C40/12,0)</f>
        <v>0</v>
      </c>
      <c r="L40" s="18">
        <f>IF(COUNT($H$4:L$4)&gt;=$E40,$C40/12,0)</f>
        <v>4166.666666666667</v>
      </c>
      <c r="M40" s="18">
        <f>IF(COUNT($H$4:M$4)&gt;=$E40,$C40/12,0)</f>
        <v>4166.666666666667</v>
      </c>
      <c r="N40" s="18">
        <f>IF(COUNT($H$4:N$4)&gt;=$E40,$C40/12,0)</f>
        <v>4166.666666666667</v>
      </c>
      <c r="O40" s="18">
        <f>IF(COUNT($H$4:O$4)&gt;=$E40,$C40/12,0)</f>
        <v>4166.666666666667</v>
      </c>
      <c r="P40" s="18">
        <f>IF(COUNT($H$4:P$4)&gt;=$E40,$C40/12,0)</f>
        <v>4166.666666666667</v>
      </c>
      <c r="Q40" s="18">
        <f>IF(COUNT($H$4:Q$4)&gt;=$E40,$C40/12,0)</f>
        <v>4166.666666666667</v>
      </c>
      <c r="R40" s="18">
        <f>IF(COUNT($H$4:R$4)&gt;=$E40,$C40/12,0)</f>
        <v>4166.666666666667</v>
      </c>
      <c r="S40" s="18">
        <f>IF(COUNT($H$4:S$4)&gt;=$E40,$C40/12,0)+((R40*12)*$D40)</f>
        <v>9166.666666666668</v>
      </c>
      <c r="T40" s="18">
        <f>IF(COUNT($H$4:T$4)&gt;=$E40,$C40/12,0)*(1+$E$5)</f>
        <v>4354.166666666667</v>
      </c>
      <c r="U40" s="18">
        <f>IF(COUNT($H$4:U$4)&gt;=$E40,$C40/12,0)*(1+$E$5)</f>
        <v>4354.166666666667</v>
      </c>
      <c r="V40" s="18">
        <f>IF(COUNT($H$4:V$4)&gt;=$E40,$C40/12,0)*(1+$E$5)</f>
        <v>4354.166666666667</v>
      </c>
      <c r="W40" s="18">
        <f>IF(COUNT($H$4:W$4)&gt;=$E40,$C40/12,0)*(1+$E$5)</f>
        <v>4354.166666666667</v>
      </c>
      <c r="X40" s="18">
        <f>IF(COUNT($H$4:X$4)&gt;=$E40,$C40/12,0)*(1+$E$5)</f>
        <v>4354.166666666667</v>
      </c>
      <c r="Y40" s="18">
        <f>IF(COUNT($H$4:Y$4)&gt;=$E40,$C40/12,0)*(1+$E$5)</f>
        <v>4354.166666666667</v>
      </c>
      <c r="Z40" s="18">
        <f>IF(COUNT($H$4:Z$4)&gt;=$E40,$C40/12,0)*(1+$E$5)</f>
        <v>4354.166666666667</v>
      </c>
      <c r="AA40" s="18">
        <f>IF(COUNT($H$4:AA$4)&gt;=$E40,$C40/12,0)*(1+$E$5)</f>
        <v>4354.166666666667</v>
      </c>
      <c r="AB40" s="18">
        <f>IF(COUNT($H$4:AB$4)&gt;=$E40,$C40/12,0)*(1+$E$5)</f>
        <v>4354.166666666667</v>
      </c>
      <c r="AC40" s="18">
        <f>IF(COUNT($H$4:AC$4)&gt;=$E40,$C40/12,0)*(1+$E$5)</f>
        <v>4354.166666666667</v>
      </c>
      <c r="AD40" s="18">
        <f>IF(COUNT($H$4:AD$4)&gt;=$E40,$C40/12,0)*(1+$E$5)</f>
        <v>4354.166666666667</v>
      </c>
      <c r="AE40" s="18">
        <f>IF(COUNT($H$4:AE$4)&gt;=$E40,$C40/12,0)*(1+$E$5)+((R40*12)*$D40)</f>
        <v>9354.166666666668</v>
      </c>
      <c r="AF40" s="18">
        <f>IF(COUNT($H$4:AF$4)&gt;=$E40,$C40/12,0)*(1+$E$5)^2</f>
        <v>4550.104166666666</v>
      </c>
      <c r="AG40" s="18">
        <f>IF(COUNT($H$4:AG$4)&gt;=$E40,$C40/12,0)*(1+$E$5)^2</f>
        <v>4550.104166666666</v>
      </c>
      <c r="AH40" s="18">
        <f>IF(COUNT($H$4:AH$4)&gt;=$E40,$C40/12,0)*(1+$E$5)^2</f>
        <v>4550.104166666666</v>
      </c>
      <c r="AI40" s="18">
        <f>IF(COUNT($H$4:AI$4)&gt;=$E40,$C40/12,0)*(1+$E$5)^2</f>
        <v>4550.104166666666</v>
      </c>
      <c r="AJ40" s="18">
        <f>IF(COUNT($H$4:AJ$4)&gt;=$E40,$C40/12,0)*(1+$E$5)^2</f>
        <v>4550.104166666666</v>
      </c>
      <c r="AK40" s="18">
        <f>IF(COUNT($H$4:AK$4)&gt;=$E40,$C40/12,0)*(1+$E$5)^2</f>
        <v>4550.104166666666</v>
      </c>
      <c r="AL40" s="18">
        <f>IF(COUNT($H$4:AL$4)&gt;=$E40,$C40/12,0)*(1+$E$5)^2</f>
        <v>4550.104166666666</v>
      </c>
      <c r="AM40" s="18">
        <f>IF(COUNT($H$4:AM$4)&gt;=$E40,$C40/12,0)*(1+$E$5)^2</f>
        <v>4550.104166666666</v>
      </c>
      <c r="AN40" s="18">
        <f>IF(COUNT($H$4:AN$4)&gt;=$E40,$C40/12,0)*(1+$E$5)^2</f>
        <v>4550.104166666666</v>
      </c>
      <c r="AO40" s="18">
        <f>IF(COUNT($H$4:AO$4)&gt;=$E40,$C40/12,0)*(1+$E$5)^2</f>
        <v>4550.104166666666</v>
      </c>
      <c r="AP40" s="18">
        <f>IF(COUNT($H$4:AP$4)&gt;=$E40,$C40/12,0)*(1+$E$5)^2</f>
        <v>4550.104166666666</v>
      </c>
      <c r="AQ40" s="18">
        <f>IF(COUNT($H$4:AQ$4)&gt;=$E40,$C40/12,0)*((1+$E$5)^2)+((R40*12)*$D40)</f>
        <v>9550.104166666666</v>
      </c>
      <c r="AR40" s="18">
        <f>IF(COUNT($H$4:AR$4)&gt;=$E40,$C40/12,0)*(1+$E$5)^3</f>
        <v>4754.858854166666</v>
      </c>
      <c r="AS40" s="18">
        <f>IF(COUNT($H$4:AS$4)&gt;=$E40,$C40/12,0)*(1+$E$5)^3</f>
        <v>4754.858854166666</v>
      </c>
      <c r="AT40" s="18">
        <f>IF(COUNT($H$4:AT$4)&gt;=$E40,$C40/12,0)*(1+$E$5)^3</f>
        <v>4754.858854166666</v>
      </c>
      <c r="AU40" s="18">
        <f>IF(COUNT($H$4:AU$4)&gt;=$E40,$C40/12,0)*(1+$E$5)^3</f>
        <v>4754.858854166666</v>
      </c>
      <c r="AV40" s="18">
        <f>IF(COUNT($H$4:AV$4)&gt;=$E40,$C40/12,0)*(1+$E$5)^3</f>
        <v>4754.858854166666</v>
      </c>
      <c r="AW40" s="18">
        <f>IF(COUNT($H$4:AW$4)&gt;=$E40,$C40/12,0)*(1+$E$5)^3</f>
        <v>4754.858854166666</v>
      </c>
      <c r="AX40" s="18">
        <f>IF(COUNT($H$4:AX$4)&gt;=$E40,$C40/12,0)*(1+$E$5)^3</f>
        <v>4754.858854166666</v>
      </c>
      <c r="AY40" s="18">
        <f>IF(COUNT($H$4:AY$4)&gt;=$E40,$C40/12,0)*(1+$E$5)^3</f>
        <v>4754.858854166666</v>
      </c>
      <c r="AZ40" s="18">
        <f>IF(COUNT($H$4:AZ$4)&gt;=$E40,$C40/12,0)*(1+$E$5)^3</f>
        <v>4754.858854166666</v>
      </c>
      <c r="BA40" s="18">
        <f>IF(COUNT($H$4:BA$4)&gt;=$E40,$C40/12,0)*(1+$E$5)^3</f>
        <v>4754.858854166666</v>
      </c>
      <c r="BB40" s="18">
        <f>IF(COUNT($H$4:BB$4)&gt;=$E40,$C40/12,0)*(1+$E$5)^3</f>
        <v>4754.858854166666</v>
      </c>
      <c r="BC40" s="18">
        <f>IF(COUNT($H$4:BC$4)&gt;=$E40,$C40/12,0)*((1+$E$5)^3)+((R40*12)*$D40)</f>
        <v>9754.858854166665</v>
      </c>
      <c r="BD40" s="18">
        <f>IF(COUNT($H$4:BD$4)&gt;=$E40,$C40/12,0)*(1+$E$5)^4</f>
        <v>4968.827502604165</v>
      </c>
      <c r="BE40" s="18">
        <f>IF(COUNT($H$4:BE$4)&gt;=$E40,$C40/12,0)*(1+$E$5)^4</f>
        <v>4968.827502604165</v>
      </c>
      <c r="BF40" s="18">
        <f>IF(COUNT($H$4:BF$4)&gt;=$E40,$C40/12,0)*(1+$E$5)^4</f>
        <v>4968.827502604165</v>
      </c>
      <c r="BG40" s="18">
        <f>IF(COUNT($H$4:BG$4)&gt;=$E40,$C40/12,0)*(1+$E$5)^4</f>
        <v>4968.827502604165</v>
      </c>
      <c r="BH40" s="18">
        <f>IF(COUNT($H$4:BH$4)&gt;=$E40,$C40/12,0)*(1+$E$5)^4</f>
        <v>4968.827502604165</v>
      </c>
      <c r="BI40" s="18">
        <f>IF(COUNT($H$4:BI$4)&gt;=$E40,$C40/12,0)*(1+$E$5)^4</f>
        <v>4968.827502604165</v>
      </c>
      <c r="BJ40" s="18">
        <f>IF(COUNT($H$4:BJ$4)&gt;=$E40,$C40/12,0)*(1+$E$5)^4</f>
        <v>4968.827502604165</v>
      </c>
      <c r="BK40" s="18">
        <f>IF(COUNT($H$4:BK$4)&gt;=$E40,$C40/12,0)*(1+$E$5)^4</f>
        <v>4968.827502604165</v>
      </c>
      <c r="BL40" s="18">
        <f>IF(COUNT($H$4:BL$4)&gt;=$E40,$C40/12,0)*(1+$E$5)^4</f>
        <v>4968.827502604165</v>
      </c>
      <c r="BM40" s="18">
        <f>IF(COUNT($H$4:BM$4)&gt;=$E40,$C40/12,0)*(1+$E$5)^4</f>
        <v>4968.827502604165</v>
      </c>
      <c r="BN40" s="18">
        <f>IF(COUNT($H$4:BN$4)&gt;=$E40,$C40/12,0)*(1+$E$5)^4</f>
        <v>4968.827502604165</v>
      </c>
      <c r="BO40" s="18">
        <f>IF(COUNT($H$4:BO$4)&gt;=$E40,$C40/12,0)*((1+$E$5)^4)+((R40*12)*$D40)</f>
        <v>9968.827502604165</v>
      </c>
    </row>
    <row r="41" spans="1:67" ht="12.75">
      <c r="A41" s="222" t="s">
        <v>102</v>
      </c>
      <c r="B41" s="200" t="s">
        <v>115</v>
      </c>
      <c r="C41" s="191">
        <v>50000</v>
      </c>
      <c r="D41" s="201">
        <v>0.1</v>
      </c>
      <c r="E41" s="192">
        <v>4</v>
      </c>
      <c r="F41" s="16"/>
      <c r="G41" s="17"/>
      <c r="H41" s="18">
        <f>IF(COUNT($H$4:H$4)&gt;=$E41,$C41/12,0)</f>
        <v>0</v>
      </c>
      <c r="I41" s="18">
        <f>IF(COUNT($H$4:I$4)&gt;=$E41,$C41/12,0)</f>
        <v>0</v>
      </c>
      <c r="J41" s="18">
        <f>IF(COUNT($H$4:J$4)&gt;=$E41,$C41/12,0)</f>
        <v>0</v>
      </c>
      <c r="K41" s="18">
        <f>IF(COUNT($H$4:K$4)&gt;=$E41,$C41/12,0)</f>
        <v>4166.666666666667</v>
      </c>
      <c r="L41" s="18">
        <f>IF(COUNT($H$4:L$4)&gt;=$E41,$C41/12,0)</f>
        <v>4166.666666666667</v>
      </c>
      <c r="M41" s="18">
        <f>IF(COUNT($H$4:M$4)&gt;=$E41,$C41/12,0)</f>
        <v>4166.666666666667</v>
      </c>
      <c r="N41" s="18">
        <f>IF(COUNT($H$4:N$4)&gt;=$E41,$C41/12,0)</f>
        <v>4166.666666666667</v>
      </c>
      <c r="O41" s="18">
        <f>IF(COUNT($H$4:O$4)&gt;=$E41,$C41/12,0)</f>
        <v>4166.666666666667</v>
      </c>
      <c r="P41" s="18">
        <f>IF(COUNT($H$4:P$4)&gt;=$E41,$C41/12,0)</f>
        <v>4166.666666666667</v>
      </c>
      <c r="Q41" s="18">
        <f>IF(COUNT($H$4:Q$4)&gt;=$E41,$C41/12,0)</f>
        <v>4166.666666666667</v>
      </c>
      <c r="R41" s="18">
        <f>IF(COUNT($H$4:R$4)&gt;=$E41,$C41/12,0)</f>
        <v>4166.666666666667</v>
      </c>
      <c r="S41" s="18">
        <f>IF(COUNT($H$4:S$4)&gt;=$E41,$C41/12,0)+((R41*12)*$D41)</f>
        <v>9166.666666666668</v>
      </c>
      <c r="T41" s="18">
        <f>IF(COUNT($H$4:T$4)&gt;=$E41,$C41/12,0)*(1+$E$5)</f>
        <v>4354.166666666667</v>
      </c>
      <c r="U41" s="18">
        <f>IF(COUNT($H$4:U$4)&gt;=$E41,$C41/12,0)*(1+$E$5)</f>
        <v>4354.166666666667</v>
      </c>
      <c r="V41" s="18">
        <f>IF(COUNT($H$4:V$4)&gt;=$E41,$C41/12,0)*(1+$E$5)</f>
        <v>4354.166666666667</v>
      </c>
      <c r="W41" s="18">
        <f>IF(COUNT($H$4:W$4)&gt;=$E41,$C41/12,0)*(1+$E$5)</f>
        <v>4354.166666666667</v>
      </c>
      <c r="X41" s="18">
        <f>IF(COUNT($H$4:X$4)&gt;=$E41,$C41/12,0)*(1+$E$5)</f>
        <v>4354.166666666667</v>
      </c>
      <c r="Y41" s="18">
        <f>IF(COUNT($H$4:Y$4)&gt;=$E41,$C41/12,0)*(1+$E$5)</f>
        <v>4354.166666666667</v>
      </c>
      <c r="Z41" s="18">
        <f>IF(COUNT($H$4:Z$4)&gt;=$E41,$C41/12,0)*(1+$E$5)</f>
        <v>4354.166666666667</v>
      </c>
      <c r="AA41" s="18">
        <f>IF(COUNT($H$4:AA$4)&gt;=$E41,$C41/12,0)*(1+$E$5)</f>
        <v>4354.166666666667</v>
      </c>
      <c r="AB41" s="18">
        <f>IF(COUNT($H$4:AB$4)&gt;=$E41,$C41/12,0)*(1+$E$5)</f>
        <v>4354.166666666667</v>
      </c>
      <c r="AC41" s="18">
        <f>IF(COUNT($H$4:AC$4)&gt;=$E41,$C41/12,0)*(1+$E$5)</f>
        <v>4354.166666666667</v>
      </c>
      <c r="AD41" s="18">
        <f>IF(COUNT($H$4:AD$4)&gt;=$E41,$C41/12,0)*(1+$E$5)</f>
        <v>4354.166666666667</v>
      </c>
      <c r="AE41" s="18">
        <f>IF(COUNT($H$4:AE$4)&gt;=$E41,$C41/12,0)*(1+$E$5)+((R41*12)*$D41)</f>
        <v>9354.166666666668</v>
      </c>
      <c r="AF41" s="18">
        <f>IF(COUNT($H$4:AF$4)&gt;=$E41,$C41/12,0)*(1+$E$5)^2</f>
        <v>4550.104166666666</v>
      </c>
      <c r="AG41" s="18">
        <f>IF(COUNT($H$4:AG$4)&gt;=$E41,$C41/12,0)*(1+$E$5)^2</f>
        <v>4550.104166666666</v>
      </c>
      <c r="AH41" s="18">
        <f>IF(COUNT($H$4:AH$4)&gt;=$E41,$C41/12,0)*(1+$E$5)^2</f>
        <v>4550.104166666666</v>
      </c>
      <c r="AI41" s="18">
        <f>IF(COUNT($H$4:AI$4)&gt;=$E41,$C41/12,0)*(1+$E$5)^2</f>
        <v>4550.104166666666</v>
      </c>
      <c r="AJ41" s="18">
        <f>IF(COUNT($H$4:AJ$4)&gt;=$E41,$C41/12,0)*(1+$E$5)^2</f>
        <v>4550.104166666666</v>
      </c>
      <c r="AK41" s="18">
        <f>IF(COUNT($H$4:AK$4)&gt;=$E41,$C41/12,0)*(1+$E$5)^2</f>
        <v>4550.104166666666</v>
      </c>
      <c r="AL41" s="18">
        <f>IF(COUNT($H$4:AL$4)&gt;=$E41,$C41/12,0)*(1+$E$5)^2</f>
        <v>4550.104166666666</v>
      </c>
      <c r="AM41" s="18">
        <f>IF(COUNT($H$4:AM$4)&gt;=$E41,$C41/12,0)*(1+$E$5)^2</f>
        <v>4550.104166666666</v>
      </c>
      <c r="AN41" s="18">
        <f>IF(COUNT($H$4:AN$4)&gt;=$E41,$C41/12,0)*(1+$E$5)^2</f>
        <v>4550.104166666666</v>
      </c>
      <c r="AO41" s="18">
        <f>IF(COUNT($H$4:AO$4)&gt;=$E41,$C41/12,0)*(1+$E$5)^2</f>
        <v>4550.104166666666</v>
      </c>
      <c r="AP41" s="18">
        <f>IF(COUNT($H$4:AP$4)&gt;=$E41,$C41/12,0)*(1+$E$5)^2</f>
        <v>4550.104166666666</v>
      </c>
      <c r="AQ41" s="18">
        <f>IF(COUNT($H$4:AQ$4)&gt;=$E41,$C41/12,0)*((1+$E$5)^2)+((R41*12)*$D41)</f>
        <v>9550.104166666666</v>
      </c>
      <c r="AR41" s="18">
        <f>IF(COUNT($H$4:AR$4)&gt;=$E41,$C41/12,0)*(1+$E$5)^3</f>
        <v>4754.858854166666</v>
      </c>
      <c r="AS41" s="18">
        <f>IF(COUNT($H$4:AS$4)&gt;=$E41,$C41/12,0)*(1+$E$5)^3</f>
        <v>4754.858854166666</v>
      </c>
      <c r="AT41" s="18">
        <f>IF(COUNT($H$4:AT$4)&gt;=$E41,$C41/12,0)*(1+$E$5)^3</f>
        <v>4754.858854166666</v>
      </c>
      <c r="AU41" s="18">
        <f>IF(COUNT($H$4:AU$4)&gt;=$E41,$C41/12,0)*(1+$E$5)^3</f>
        <v>4754.858854166666</v>
      </c>
      <c r="AV41" s="18">
        <f>IF(COUNT($H$4:AV$4)&gt;=$E41,$C41/12,0)*(1+$E$5)^3</f>
        <v>4754.858854166666</v>
      </c>
      <c r="AW41" s="18">
        <f>IF(COUNT($H$4:AW$4)&gt;=$E41,$C41/12,0)*(1+$E$5)^3</f>
        <v>4754.858854166666</v>
      </c>
      <c r="AX41" s="18">
        <f>IF(COUNT($H$4:AX$4)&gt;=$E41,$C41/12,0)*(1+$E$5)^3</f>
        <v>4754.858854166666</v>
      </c>
      <c r="AY41" s="18">
        <f>IF(COUNT($H$4:AY$4)&gt;=$E41,$C41/12,0)*(1+$E$5)^3</f>
        <v>4754.858854166666</v>
      </c>
      <c r="AZ41" s="18">
        <f>IF(COUNT($H$4:AZ$4)&gt;=$E41,$C41/12,0)*(1+$E$5)^3</f>
        <v>4754.858854166666</v>
      </c>
      <c r="BA41" s="18">
        <f>IF(COUNT($H$4:BA$4)&gt;=$E41,$C41/12,0)*(1+$E$5)^3</f>
        <v>4754.858854166666</v>
      </c>
      <c r="BB41" s="18">
        <f>IF(COUNT($H$4:BB$4)&gt;=$E41,$C41/12,0)*(1+$E$5)^3</f>
        <v>4754.858854166666</v>
      </c>
      <c r="BC41" s="18">
        <f>IF(COUNT($H$4:BC$4)&gt;=$E41,$C41/12,0)*((1+$E$5)^3)+((R41*12)*$D41)</f>
        <v>9754.858854166665</v>
      </c>
      <c r="BD41" s="18">
        <f>IF(COUNT($H$4:BD$4)&gt;=$E41,$C41/12,0)*(1+$E$5)^4</f>
        <v>4968.827502604165</v>
      </c>
      <c r="BE41" s="18">
        <f>IF(COUNT($H$4:BE$4)&gt;=$E41,$C41/12,0)*(1+$E$5)^4</f>
        <v>4968.827502604165</v>
      </c>
      <c r="BF41" s="18">
        <f>IF(COUNT($H$4:BF$4)&gt;=$E41,$C41/12,0)*(1+$E$5)^4</f>
        <v>4968.827502604165</v>
      </c>
      <c r="BG41" s="18">
        <f>IF(COUNT($H$4:BG$4)&gt;=$E41,$C41/12,0)*(1+$E$5)^4</f>
        <v>4968.827502604165</v>
      </c>
      <c r="BH41" s="18">
        <f>IF(COUNT($H$4:BH$4)&gt;=$E41,$C41/12,0)*(1+$E$5)^4</f>
        <v>4968.827502604165</v>
      </c>
      <c r="BI41" s="18">
        <f>IF(COUNT($H$4:BI$4)&gt;=$E41,$C41/12,0)*(1+$E$5)^4</f>
        <v>4968.827502604165</v>
      </c>
      <c r="BJ41" s="18">
        <f>IF(COUNT($H$4:BJ$4)&gt;=$E41,$C41/12,0)*(1+$E$5)^4</f>
        <v>4968.827502604165</v>
      </c>
      <c r="BK41" s="18">
        <f>IF(COUNT($H$4:BK$4)&gt;=$E41,$C41/12,0)*(1+$E$5)^4</f>
        <v>4968.827502604165</v>
      </c>
      <c r="BL41" s="18">
        <f>IF(COUNT($H$4:BL$4)&gt;=$E41,$C41/12,0)*(1+$E$5)^4</f>
        <v>4968.827502604165</v>
      </c>
      <c r="BM41" s="18">
        <f>IF(COUNT($H$4:BM$4)&gt;=$E41,$C41/12,0)*(1+$E$5)^4</f>
        <v>4968.827502604165</v>
      </c>
      <c r="BN41" s="18">
        <f>IF(COUNT($H$4:BN$4)&gt;=$E41,$C41/12,0)*(1+$E$5)^4</f>
        <v>4968.827502604165</v>
      </c>
      <c r="BO41" s="18">
        <f>IF(COUNT($H$4:BO$4)&gt;=$E41,$C41/12,0)*((1+$E$5)^4)+((R41*12)*$D41)</f>
        <v>9968.827502604165</v>
      </c>
    </row>
    <row r="42" spans="1:67" ht="12.75">
      <c r="A42" s="222" t="s">
        <v>104</v>
      </c>
      <c r="B42" s="200" t="s">
        <v>115</v>
      </c>
      <c r="C42" s="191">
        <v>35000</v>
      </c>
      <c r="D42" s="201">
        <v>0.1</v>
      </c>
      <c r="E42" s="192">
        <v>5</v>
      </c>
      <c r="F42" s="16"/>
      <c r="G42" s="17"/>
      <c r="H42" s="18">
        <f>IF(COUNT($H$4:H$4)&gt;=$E42,$C42/12,0)</f>
        <v>0</v>
      </c>
      <c r="I42" s="18">
        <f>IF(COUNT($H$4:I$4)&gt;=$E42,$C42/12,0)</f>
        <v>0</v>
      </c>
      <c r="J42" s="18">
        <f>IF(COUNT($H$4:J$4)&gt;=$E42,$C42/12,0)</f>
        <v>0</v>
      </c>
      <c r="K42" s="18">
        <f>IF(COUNT($H$4:K$4)&gt;=$E42,$C42/12,0)</f>
        <v>0</v>
      </c>
      <c r="L42" s="18">
        <f>IF(COUNT($H$4:L$4)&gt;=$E42,$C42/12,0)</f>
        <v>2916.6666666666665</v>
      </c>
      <c r="M42" s="18">
        <f>IF(COUNT($H$4:M$4)&gt;=$E42,$C42/12,0)</f>
        <v>2916.6666666666665</v>
      </c>
      <c r="N42" s="18">
        <f>IF(COUNT($H$4:N$4)&gt;=$E42,$C42/12,0)</f>
        <v>2916.6666666666665</v>
      </c>
      <c r="O42" s="18">
        <f>IF(COUNT($H$4:O$4)&gt;=$E42,$C42/12,0)</f>
        <v>2916.6666666666665</v>
      </c>
      <c r="P42" s="18">
        <f>IF(COUNT($H$4:P$4)&gt;=$E42,$C42/12,0)</f>
        <v>2916.6666666666665</v>
      </c>
      <c r="Q42" s="18">
        <f>IF(COUNT($H$4:Q$4)&gt;=$E42,$C42/12,0)</f>
        <v>2916.6666666666665</v>
      </c>
      <c r="R42" s="18">
        <f>IF(COUNT($H$4:R$4)&gt;=$E42,$C42/12,0)</f>
        <v>2916.6666666666665</v>
      </c>
      <c r="S42" s="18">
        <f>IF(COUNT($H$4:S$4)&gt;=$E42,$C42/12,0)+((R42*12)*$D42)</f>
        <v>6416.666666666666</v>
      </c>
      <c r="T42" s="18">
        <f>IF(COUNT($H$4:T$4)&gt;=$E42,$C42/12,0)*(1+$E$5)</f>
        <v>3047.9166666666665</v>
      </c>
      <c r="U42" s="18">
        <f>IF(COUNT($H$4:U$4)&gt;=$E42,$C42/12,0)*(1+$E$5)</f>
        <v>3047.9166666666665</v>
      </c>
      <c r="V42" s="18">
        <f>IF(COUNT($H$4:V$4)&gt;=$E42,$C42/12,0)*(1+$E$5)</f>
        <v>3047.9166666666665</v>
      </c>
      <c r="W42" s="18">
        <f>IF(COUNT($H$4:W$4)&gt;=$E42,$C42/12,0)*(1+$E$5)</f>
        <v>3047.9166666666665</v>
      </c>
      <c r="X42" s="18">
        <f>IF(COUNT($H$4:X$4)&gt;=$E42,$C42/12,0)*(1+$E$5)</f>
        <v>3047.9166666666665</v>
      </c>
      <c r="Y42" s="18">
        <f>IF(COUNT($H$4:Y$4)&gt;=$E42,$C42/12,0)*(1+$E$5)</f>
        <v>3047.9166666666665</v>
      </c>
      <c r="Z42" s="18">
        <f>IF(COUNT($H$4:Z$4)&gt;=$E42,$C42/12,0)*(1+$E$5)</f>
        <v>3047.9166666666665</v>
      </c>
      <c r="AA42" s="18">
        <f>IF(COUNT($H$4:AA$4)&gt;=$E42,$C42/12,0)*(1+$E$5)</f>
        <v>3047.9166666666665</v>
      </c>
      <c r="AB42" s="18">
        <f>IF(COUNT($H$4:AB$4)&gt;=$E42,$C42/12,0)*(1+$E$5)</f>
        <v>3047.9166666666665</v>
      </c>
      <c r="AC42" s="18">
        <f>IF(COUNT($H$4:AC$4)&gt;=$E42,$C42/12,0)*(1+$E$5)</f>
        <v>3047.9166666666665</v>
      </c>
      <c r="AD42" s="18">
        <f>IF(COUNT($H$4:AD$4)&gt;=$E42,$C42/12,0)*(1+$E$5)</f>
        <v>3047.9166666666665</v>
      </c>
      <c r="AE42" s="18">
        <f>IF(COUNT($H$4:AE$4)&gt;=$E42,$C42/12,0)*(1+$E$5)+((R42*12)*$D42)</f>
        <v>6547.916666666666</v>
      </c>
      <c r="AF42" s="18">
        <f>IF(COUNT($H$4:AF$4)&gt;=$E42,$C42/12,0)*(1+$E$5)^2</f>
        <v>3185.072916666666</v>
      </c>
      <c r="AG42" s="18">
        <f>IF(COUNT($H$4:AG$4)&gt;=$E42,$C42/12,0)*(1+$E$5)^2</f>
        <v>3185.072916666666</v>
      </c>
      <c r="AH42" s="18">
        <f>IF(COUNT($H$4:AH$4)&gt;=$E42,$C42/12,0)*(1+$E$5)^2</f>
        <v>3185.072916666666</v>
      </c>
      <c r="AI42" s="18">
        <f>IF(COUNT($H$4:AI$4)&gt;=$E42,$C42/12,0)*(1+$E$5)^2</f>
        <v>3185.072916666666</v>
      </c>
      <c r="AJ42" s="18">
        <f>IF(COUNT($H$4:AJ$4)&gt;=$E42,$C42/12,0)*(1+$E$5)^2</f>
        <v>3185.072916666666</v>
      </c>
      <c r="AK42" s="18">
        <f>IF(COUNT($H$4:AK$4)&gt;=$E42,$C42/12,0)*(1+$E$5)^2</f>
        <v>3185.072916666666</v>
      </c>
      <c r="AL42" s="18">
        <f>IF(COUNT($H$4:AL$4)&gt;=$E42,$C42/12,0)*(1+$E$5)^2</f>
        <v>3185.072916666666</v>
      </c>
      <c r="AM42" s="18">
        <f>IF(COUNT($H$4:AM$4)&gt;=$E42,$C42/12,0)*(1+$E$5)^2</f>
        <v>3185.072916666666</v>
      </c>
      <c r="AN42" s="18">
        <f>IF(COUNT($H$4:AN$4)&gt;=$E42,$C42/12,0)*(1+$E$5)^2</f>
        <v>3185.072916666666</v>
      </c>
      <c r="AO42" s="18">
        <f>IF(COUNT($H$4:AO$4)&gt;=$E42,$C42/12,0)*(1+$E$5)^2</f>
        <v>3185.072916666666</v>
      </c>
      <c r="AP42" s="18">
        <f>IF(COUNT($H$4:AP$4)&gt;=$E42,$C42/12,0)*(1+$E$5)^2</f>
        <v>3185.072916666666</v>
      </c>
      <c r="AQ42" s="18">
        <f>IF(COUNT($H$4:AQ$4)&gt;=$E42,$C42/12,0)*((1+$E$5)^2)+((R42*12)*$D42)</f>
        <v>6685.072916666666</v>
      </c>
      <c r="AR42" s="18">
        <f>IF(COUNT($H$4:AR$4)&gt;=$E42,$C42/12,0)*(1+$E$5)^3</f>
        <v>3328.4011979166658</v>
      </c>
      <c r="AS42" s="18">
        <f>IF(COUNT($H$4:AS$4)&gt;=$E42,$C42/12,0)*(1+$E$5)^3</f>
        <v>3328.4011979166658</v>
      </c>
      <c r="AT42" s="18">
        <f>IF(COUNT($H$4:AT$4)&gt;=$E42,$C42/12,0)*(1+$E$5)^3</f>
        <v>3328.4011979166658</v>
      </c>
      <c r="AU42" s="18">
        <f>IF(COUNT($H$4:AU$4)&gt;=$E42,$C42/12,0)*(1+$E$5)^3</f>
        <v>3328.4011979166658</v>
      </c>
      <c r="AV42" s="18">
        <f>IF(COUNT($H$4:AV$4)&gt;=$E42,$C42/12,0)*(1+$E$5)^3</f>
        <v>3328.4011979166658</v>
      </c>
      <c r="AW42" s="18">
        <f>IF(COUNT($H$4:AW$4)&gt;=$E42,$C42/12,0)*(1+$E$5)^3</f>
        <v>3328.4011979166658</v>
      </c>
      <c r="AX42" s="18">
        <f>IF(COUNT($H$4:AX$4)&gt;=$E42,$C42/12,0)*(1+$E$5)^3</f>
        <v>3328.4011979166658</v>
      </c>
      <c r="AY42" s="18">
        <f>IF(COUNT($H$4:AY$4)&gt;=$E42,$C42/12,0)*(1+$E$5)^3</f>
        <v>3328.4011979166658</v>
      </c>
      <c r="AZ42" s="18">
        <f>IF(COUNT($H$4:AZ$4)&gt;=$E42,$C42/12,0)*(1+$E$5)^3</f>
        <v>3328.4011979166658</v>
      </c>
      <c r="BA42" s="18">
        <f>IF(COUNT($H$4:BA$4)&gt;=$E42,$C42/12,0)*(1+$E$5)^3</f>
        <v>3328.4011979166658</v>
      </c>
      <c r="BB42" s="18">
        <f>IF(COUNT($H$4:BB$4)&gt;=$E42,$C42/12,0)*(1+$E$5)^3</f>
        <v>3328.4011979166658</v>
      </c>
      <c r="BC42" s="18">
        <f>IF(COUNT($H$4:BC$4)&gt;=$E42,$C42/12,0)*((1+$E$5)^3)+((R42*12)*$D42)</f>
        <v>6828.401197916666</v>
      </c>
      <c r="BD42" s="18">
        <f>IF(COUNT($H$4:BD$4)&gt;=$E42,$C42/12,0)*(1+$E$5)^4</f>
        <v>3478.179251822915</v>
      </c>
      <c r="BE42" s="18">
        <f>IF(COUNT($H$4:BE$4)&gt;=$E42,$C42/12,0)*(1+$E$5)^4</f>
        <v>3478.179251822915</v>
      </c>
      <c r="BF42" s="18">
        <f>IF(COUNT($H$4:BF$4)&gt;=$E42,$C42/12,0)*(1+$E$5)^4</f>
        <v>3478.179251822915</v>
      </c>
      <c r="BG42" s="18">
        <f>IF(COUNT($H$4:BG$4)&gt;=$E42,$C42/12,0)*(1+$E$5)^4</f>
        <v>3478.179251822915</v>
      </c>
      <c r="BH42" s="18">
        <f>IF(COUNT($H$4:BH$4)&gt;=$E42,$C42/12,0)*(1+$E$5)^4</f>
        <v>3478.179251822915</v>
      </c>
      <c r="BI42" s="18">
        <f>IF(COUNT($H$4:BI$4)&gt;=$E42,$C42/12,0)*(1+$E$5)^4</f>
        <v>3478.179251822915</v>
      </c>
      <c r="BJ42" s="18">
        <f>IF(COUNT($H$4:BJ$4)&gt;=$E42,$C42/12,0)*(1+$E$5)^4</f>
        <v>3478.179251822915</v>
      </c>
      <c r="BK42" s="18">
        <f>IF(COUNT($H$4:BK$4)&gt;=$E42,$C42/12,0)*(1+$E$5)^4</f>
        <v>3478.179251822915</v>
      </c>
      <c r="BL42" s="18">
        <f>IF(COUNT($H$4:BL$4)&gt;=$E42,$C42/12,0)*(1+$E$5)^4</f>
        <v>3478.179251822915</v>
      </c>
      <c r="BM42" s="18">
        <f>IF(COUNT($H$4:BM$4)&gt;=$E42,$C42/12,0)*(1+$E$5)^4</f>
        <v>3478.179251822915</v>
      </c>
      <c r="BN42" s="18">
        <f>IF(COUNT($H$4:BN$4)&gt;=$E42,$C42/12,0)*(1+$E$5)^4</f>
        <v>3478.179251822915</v>
      </c>
      <c r="BO42" s="18">
        <f>IF(COUNT($H$4:BO$4)&gt;=$E42,$C42/12,0)*((1+$E$5)^4)+((R42*12)*$D42)</f>
        <v>6978.179251822915</v>
      </c>
    </row>
    <row r="43" spans="1:67" ht="12.75">
      <c r="A43" s="222" t="s">
        <v>103</v>
      </c>
      <c r="B43" s="200" t="s">
        <v>115</v>
      </c>
      <c r="C43" s="191">
        <v>26000</v>
      </c>
      <c r="D43" s="201">
        <v>0.1</v>
      </c>
      <c r="E43" s="192">
        <v>5</v>
      </c>
      <c r="F43" s="16"/>
      <c r="G43" s="17"/>
      <c r="H43" s="18">
        <f>IF(COUNT($H$4:H$4)&gt;=$E43,$C43/12,0)</f>
        <v>0</v>
      </c>
      <c r="I43" s="18">
        <f>IF(COUNT($H$4:I$4)&gt;=$E43,$C43/12,0)</f>
        <v>0</v>
      </c>
      <c r="J43" s="18">
        <f>IF(COUNT($H$4:J$4)&gt;=$E43,$C43/12,0)</f>
        <v>0</v>
      </c>
      <c r="K43" s="18">
        <f>IF(COUNT($H$4:K$4)&gt;=$E43,$C43/12,0)</f>
        <v>0</v>
      </c>
      <c r="L43" s="18">
        <f>IF(COUNT($H$4:L$4)&gt;=$E43,$C43/12,0)</f>
        <v>2166.6666666666665</v>
      </c>
      <c r="M43" s="18">
        <f>IF(COUNT($H$4:M$4)&gt;=$E43,$C43/12,0)</f>
        <v>2166.6666666666665</v>
      </c>
      <c r="N43" s="18">
        <f>IF(COUNT($H$4:N$4)&gt;=$E43,$C43/12,0)</f>
        <v>2166.6666666666665</v>
      </c>
      <c r="O43" s="18">
        <f>IF(COUNT($H$4:O$4)&gt;=$E43,$C43/12,0)</f>
        <v>2166.6666666666665</v>
      </c>
      <c r="P43" s="18">
        <f>IF(COUNT($H$4:P$4)&gt;=$E43,$C43/12,0)</f>
        <v>2166.6666666666665</v>
      </c>
      <c r="Q43" s="18">
        <f>IF(COUNT($H$4:Q$4)&gt;=$E43,$C43/12,0)</f>
        <v>2166.6666666666665</v>
      </c>
      <c r="R43" s="18">
        <f>IF(COUNT($H$4:R$4)&gt;=$E43,$C43/12,0)</f>
        <v>2166.6666666666665</v>
      </c>
      <c r="S43" s="18">
        <f>IF(COUNT($H$4:S$4)&gt;=$E43,$C43/12,0)+((R43*12)*$D43)</f>
        <v>4766.666666666666</v>
      </c>
      <c r="T43" s="18">
        <f>IF(COUNT($H$4:T$4)&gt;=$E43,$C43/12,0)*(1+$E$5)</f>
        <v>2264.1666666666665</v>
      </c>
      <c r="U43" s="18">
        <f>IF(COUNT($H$4:U$4)&gt;=$E43,$C43/12,0)*(1+$E$5)</f>
        <v>2264.1666666666665</v>
      </c>
      <c r="V43" s="18">
        <f>IF(COUNT($H$4:V$4)&gt;=$E43,$C43/12,0)*(1+$E$5)</f>
        <v>2264.1666666666665</v>
      </c>
      <c r="W43" s="18">
        <f>IF(COUNT($H$4:W$4)&gt;=$E43,$C43/12,0)*(1+$E$5)</f>
        <v>2264.1666666666665</v>
      </c>
      <c r="X43" s="18">
        <f>IF(COUNT($H$4:X$4)&gt;=$E43,$C43/12,0)*(1+$E$5)</f>
        <v>2264.1666666666665</v>
      </c>
      <c r="Y43" s="18">
        <f>IF(COUNT($H$4:Y$4)&gt;=$E43,$C43/12,0)*(1+$E$5)</f>
        <v>2264.1666666666665</v>
      </c>
      <c r="Z43" s="18">
        <f>IF(COUNT($H$4:Z$4)&gt;=$E43,$C43/12,0)*(1+$E$5)</f>
        <v>2264.1666666666665</v>
      </c>
      <c r="AA43" s="18">
        <f>IF(COUNT($H$4:AA$4)&gt;=$E43,$C43/12,0)*(1+$E$5)</f>
        <v>2264.1666666666665</v>
      </c>
      <c r="AB43" s="18">
        <f>IF(COUNT($H$4:AB$4)&gt;=$E43,$C43/12,0)*(1+$E$5)</f>
        <v>2264.1666666666665</v>
      </c>
      <c r="AC43" s="18">
        <f>IF(COUNT($H$4:AC$4)&gt;=$E43,$C43/12,0)*(1+$E$5)</f>
        <v>2264.1666666666665</v>
      </c>
      <c r="AD43" s="18">
        <f>IF(COUNT($H$4:AD$4)&gt;=$E43,$C43/12,0)*(1+$E$5)</f>
        <v>2264.1666666666665</v>
      </c>
      <c r="AE43" s="18">
        <f>IF(COUNT($H$4:AE$4)&gt;=$E43,$C43/12,0)*(1+$E$5)+((R43*12)*$D43)</f>
        <v>4864.166666666666</v>
      </c>
      <c r="AF43" s="18">
        <f>IF(COUNT($H$4:AF$4)&gt;=$E43,$C43/12,0)*(1+$E$5)^2</f>
        <v>2366.054166666666</v>
      </c>
      <c r="AG43" s="18">
        <f>IF(COUNT($H$4:AG$4)&gt;=$E43,$C43/12,0)*(1+$E$5)^2</f>
        <v>2366.054166666666</v>
      </c>
      <c r="AH43" s="18">
        <f>IF(COUNT($H$4:AH$4)&gt;=$E43,$C43/12,0)*(1+$E$5)^2</f>
        <v>2366.054166666666</v>
      </c>
      <c r="AI43" s="18">
        <f>IF(COUNT($H$4:AI$4)&gt;=$E43,$C43/12,0)*(1+$E$5)^2</f>
        <v>2366.054166666666</v>
      </c>
      <c r="AJ43" s="18">
        <f>IF(COUNT($H$4:AJ$4)&gt;=$E43,$C43/12,0)*(1+$E$5)^2</f>
        <v>2366.054166666666</v>
      </c>
      <c r="AK43" s="18">
        <f>IF(COUNT($H$4:AK$4)&gt;=$E43,$C43/12,0)*(1+$E$5)^2</f>
        <v>2366.054166666666</v>
      </c>
      <c r="AL43" s="18">
        <f>IF(COUNT($H$4:AL$4)&gt;=$E43,$C43/12,0)*(1+$E$5)^2</f>
        <v>2366.054166666666</v>
      </c>
      <c r="AM43" s="18">
        <f>IF(COUNT($H$4:AM$4)&gt;=$E43,$C43/12,0)*(1+$E$5)^2</f>
        <v>2366.054166666666</v>
      </c>
      <c r="AN43" s="18">
        <f>IF(COUNT($H$4:AN$4)&gt;=$E43,$C43/12,0)*(1+$E$5)^2</f>
        <v>2366.054166666666</v>
      </c>
      <c r="AO43" s="18">
        <f>IF(COUNT($H$4:AO$4)&gt;=$E43,$C43/12,0)*(1+$E$5)^2</f>
        <v>2366.054166666666</v>
      </c>
      <c r="AP43" s="18">
        <f>IF(COUNT($H$4:AP$4)&gt;=$E43,$C43/12,0)*(1+$E$5)^2</f>
        <v>2366.054166666666</v>
      </c>
      <c r="AQ43" s="18">
        <f>IF(COUNT($H$4:AQ$4)&gt;=$E43,$C43/12,0)*((1+$E$5)^2)+((R43*12)*$D43)</f>
        <v>4966.054166666666</v>
      </c>
      <c r="AR43" s="18">
        <f>IF(COUNT($H$4:AR$4)&gt;=$E43,$C43/12,0)*(1+$E$5)^3</f>
        <v>2472.526604166666</v>
      </c>
      <c r="AS43" s="18">
        <f>IF(COUNT($H$4:AS$4)&gt;=$E43,$C43/12,0)*(1+$E$5)^3</f>
        <v>2472.526604166666</v>
      </c>
      <c r="AT43" s="18">
        <f>IF(COUNT($H$4:AT$4)&gt;=$E43,$C43/12,0)*(1+$E$5)^3</f>
        <v>2472.526604166666</v>
      </c>
      <c r="AU43" s="18">
        <f>IF(COUNT($H$4:AU$4)&gt;=$E43,$C43/12,0)*(1+$E$5)^3</f>
        <v>2472.526604166666</v>
      </c>
      <c r="AV43" s="18">
        <f>IF(COUNT($H$4:AV$4)&gt;=$E43,$C43/12,0)*(1+$E$5)^3</f>
        <v>2472.526604166666</v>
      </c>
      <c r="AW43" s="18">
        <f>IF(COUNT($H$4:AW$4)&gt;=$E43,$C43/12,0)*(1+$E$5)^3</f>
        <v>2472.526604166666</v>
      </c>
      <c r="AX43" s="18">
        <f>IF(COUNT($H$4:AX$4)&gt;=$E43,$C43/12,0)*(1+$E$5)^3</f>
        <v>2472.526604166666</v>
      </c>
      <c r="AY43" s="18">
        <f>IF(COUNT($H$4:AY$4)&gt;=$E43,$C43/12,0)*(1+$E$5)^3</f>
        <v>2472.526604166666</v>
      </c>
      <c r="AZ43" s="18">
        <f>IF(COUNT($H$4:AZ$4)&gt;=$E43,$C43/12,0)*(1+$E$5)^3</f>
        <v>2472.526604166666</v>
      </c>
      <c r="BA43" s="18">
        <f>IF(COUNT($H$4:BA$4)&gt;=$E43,$C43/12,0)*(1+$E$5)^3</f>
        <v>2472.526604166666</v>
      </c>
      <c r="BB43" s="18">
        <f>IF(COUNT($H$4:BB$4)&gt;=$E43,$C43/12,0)*(1+$E$5)^3</f>
        <v>2472.526604166666</v>
      </c>
      <c r="BC43" s="18">
        <f>IF(COUNT($H$4:BC$4)&gt;=$E43,$C43/12,0)*((1+$E$5)^3)+((R43*12)*$D43)</f>
        <v>5072.5266041666655</v>
      </c>
      <c r="BD43" s="18">
        <f>IF(COUNT($H$4:BD$4)&gt;=$E43,$C43/12,0)*(1+$E$5)^4</f>
        <v>2583.7903013541654</v>
      </c>
      <c r="BE43" s="18">
        <f>IF(COUNT($H$4:BE$4)&gt;=$E43,$C43/12,0)*(1+$E$5)^4</f>
        <v>2583.7903013541654</v>
      </c>
      <c r="BF43" s="18">
        <f>IF(COUNT($H$4:BF$4)&gt;=$E43,$C43/12,0)*(1+$E$5)^4</f>
        <v>2583.7903013541654</v>
      </c>
      <c r="BG43" s="18">
        <f>IF(COUNT($H$4:BG$4)&gt;=$E43,$C43/12,0)*(1+$E$5)^4</f>
        <v>2583.7903013541654</v>
      </c>
      <c r="BH43" s="18">
        <f>IF(COUNT($H$4:BH$4)&gt;=$E43,$C43/12,0)*(1+$E$5)^4</f>
        <v>2583.7903013541654</v>
      </c>
      <c r="BI43" s="18">
        <f>IF(COUNT($H$4:BI$4)&gt;=$E43,$C43/12,0)*(1+$E$5)^4</f>
        <v>2583.7903013541654</v>
      </c>
      <c r="BJ43" s="18">
        <f>IF(COUNT($H$4:BJ$4)&gt;=$E43,$C43/12,0)*(1+$E$5)^4</f>
        <v>2583.7903013541654</v>
      </c>
      <c r="BK43" s="18">
        <f>IF(COUNT($H$4:BK$4)&gt;=$E43,$C43/12,0)*(1+$E$5)^4</f>
        <v>2583.7903013541654</v>
      </c>
      <c r="BL43" s="18">
        <f>IF(COUNT($H$4:BL$4)&gt;=$E43,$C43/12,0)*(1+$E$5)^4</f>
        <v>2583.7903013541654</v>
      </c>
      <c r="BM43" s="18">
        <f>IF(COUNT($H$4:BM$4)&gt;=$E43,$C43/12,0)*(1+$E$5)^4</f>
        <v>2583.7903013541654</v>
      </c>
      <c r="BN43" s="18">
        <f>IF(COUNT($H$4:BN$4)&gt;=$E43,$C43/12,0)*(1+$E$5)^4</f>
        <v>2583.7903013541654</v>
      </c>
      <c r="BO43" s="18">
        <f>IF(COUNT($H$4:BO$4)&gt;=$E43,$C43/12,0)*((1+$E$5)^4)+((R43*12)*$D43)</f>
        <v>5183.790301354165</v>
      </c>
    </row>
    <row r="44" spans="1:67" ht="12.75">
      <c r="A44" s="222" t="s">
        <v>103</v>
      </c>
      <c r="B44" s="200" t="s">
        <v>115</v>
      </c>
      <c r="C44" s="191">
        <v>26000</v>
      </c>
      <c r="D44" s="201">
        <v>0.1</v>
      </c>
      <c r="E44" s="192">
        <v>6</v>
      </c>
      <c r="F44" s="16"/>
      <c r="G44" s="17"/>
      <c r="H44" s="18">
        <f>IF(COUNT($H$4:H$4)&gt;=$E44,$C44/12,0)</f>
        <v>0</v>
      </c>
      <c r="I44" s="18">
        <f>IF(COUNT($H$4:I$4)&gt;=$E44,$C44/12,0)</f>
        <v>0</v>
      </c>
      <c r="J44" s="18">
        <f>IF(COUNT($H$4:J$4)&gt;=$E44,$C44/12,0)</f>
        <v>0</v>
      </c>
      <c r="K44" s="18">
        <f>IF(COUNT($H$4:K$4)&gt;=$E44,$C44/12,0)</f>
        <v>0</v>
      </c>
      <c r="L44" s="18">
        <f>IF(COUNT($H$4:L$4)&gt;=$E44,$C44/12,0)</f>
        <v>0</v>
      </c>
      <c r="M44" s="18">
        <f>IF(COUNT($H$4:M$4)&gt;=$E44,$C44/12,0)</f>
        <v>2166.6666666666665</v>
      </c>
      <c r="N44" s="18">
        <f>IF(COUNT($H$4:N$4)&gt;=$E44,$C44/12,0)</f>
        <v>2166.6666666666665</v>
      </c>
      <c r="O44" s="18">
        <f>IF(COUNT($H$4:O$4)&gt;=$E44,$C44/12,0)</f>
        <v>2166.6666666666665</v>
      </c>
      <c r="P44" s="18">
        <f>IF(COUNT($H$4:P$4)&gt;=$E44,$C44/12,0)</f>
        <v>2166.6666666666665</v>
      </c>
      <c r="Q44" s="18">
        <f>IF(COUNT($H$4:Q$4)&gt;=$E44,$C44/12,0)</f>
        <v>2166.6666666666665</v>
      </c>
      <c r="R44" s="18">
        <f>IF(COUNT($H$4:R$4)&gt;=$E44,$C44/12,0)</f>
        <v>2166.6666666666665</v>
      </c>
      <c r="S44" s="18">
        <f>IF(COUNT($H$4:S$4)&gt;=$E44,$C44/12,0)+((R44*12)*$D44)</f>
        <v>4766.666666666666</v>
      </c>
      <c r="T44" s="18">
        <f>IF(COUNT($H$4:T$4)&gt;=$E44,$C44/12,0)*(1+$E$5)</f>
        <v>2264.1666666666665</v>
      </c>
      <c r="U44" s="18">
        <f>IF(COUNT($H$4:U$4)&gt;=$E44,$C44/12,0)*(1+$E$5)</f>
        <v>2264.1666666666665</v>
      </c>
      <c r="V44" s="18">
        <f>IF(COUNT($H$4:V$4)&gt;=$E44,$C44/12,0)*(1+$E$5)</f>
        <v>2264.1666666666665</v>
      </c>
      <c r="W44" s="18">
        <f>IF(COUNT($H$4:W$4)&gt;=$E44,$C44/12,0)*(1+$E$5)</f>
        <v>2264.1666666666665</v>
      </c>
      <c r="X44" s="18">
        <f>IF(COUNT($H$4:X$4)&gt;=$E44,$C44/12,0)*(1+$E$5)</f>
        <v>2264.1666666666665</v>
      </c>
      <c r="Y44" s="18">
        <f>IF(COUNT($H$4:Y$4)&gt;=$E44,$C44/12,0)*(1+$E$5)</f>
        <v>2264.1666666666665</v>
      </c>
      <c r="Z44" s="18">
        <f>IF(COUNT($H$4:Z$4)&gt;=$E44,$C44/12,0)*(1+$E$5)</f>
        <v>2264.1666666666665</v>
      </c>
      <c r="AA44" s="18">
        <f>IF(COUNT($H$4:AA$4)&gt;=$E44,$C44/12,0)*(1+$E$5)</f>
        <v>2264.1666666666665</v>
      </c>
      <c r="AB44" s="18">
        <f>IF(COUNT($H$4:AB$4)&gt;=$E44,$C44/12,0)*(1+$E$5)</f>
        <v>2264.1666666666665</v>
      </c>
      <c r="AC44" s="18">
        <f>IF(COUNT($H$4:AC$4)&gt;=$E44,$C44/12,0)*(1+$E$5)</f>
        <v>2264.1666666666665</v>
      </c>
      <c r="AD44" s="18">
        <f>IF(COUNT($H$4:AD$4)&gt;=$E44,$C44/12,0)*(1+$E$5)</f>
        <v>2264.1666666666665</v>
      </c>
      <c r="AE44" s="18">
        <f>IF(COUNT($H$4:AE$4)&gt;=$E44,$C44/12,0)*(1+$E$5)+((R44*12)*$D44)</f>
        <v>4864.166666666666</v>
      </c>
      <c r="AF44" s="18">
        <f>IF(COUNT($H$4:AF$4)&gt;=$E44,$C44/12,0)*(1+$E$5)^2</f>
        <v>2366.054166666666</v>
      </c>
      <c r="AG44" s="18">
        <f>IF(COUNT($H$4:AG$4)&gt;=$E44,$C44/12,0)*(1+$E$5)^2</f>
        <v>2366.054166666666</v>
      </c>
      <c r="AH44" s="18">
        <f>IF(COUNT($H$4:AH$4)&gt;=$E44,$C44/12,0)*(1+$E$5)^2</f>
        <v>2366.054166666666</v>
      </c>
      <c r="AI44" s="18">
        <f>IF(COUNT($H$4:AI$4)&gt;=$E44,$C44/12,0)*(1+$E$5)^2</f>
        <v>2366.054166666666</v>
      </c>
      <c r="AJ44" s="18">
        <f>IF(COUNT($H$4:AJ$4)&gt;=$E44,$C44/12,0)*(1+$E$5)^2</f>
        <v>2366.054166666666</v>
      </c>
      <c r="AK44" s="18">
        <f>IF(COUNT($H$4:AK$4)&gt;=$E44,$C44/12,0)*(1+$E$5)^2</f>
        <v>2366.054166666666</v>
      </c>
      <c r="AL44" s="18">
        <f>IF(COUNT($H$4:AL$4)&gt;=$E44,$C44/12,0)*(1+$E$5)^2</f>
        <v>2366.054166666666</v>
      </c>
      <c r="AM44" s="18">
        <f>IF(COUNT($H$4:AM$4)&gt;=$E44,$C44/12,0)*(1+$E$5)^2</f>
        <v>2366.054166666666</v>
      </c>
      <c r="AN44" s="18">
        <f>IF(COUNT($H$4:AN$4)&gt;=$E44,$C44/12,0)*(1+$E$5)^2</f>
        <v>2366.054166666666</v>
      </c>
      <c r="AO44" s="18">
        <f>IF(COUNT($H$4:AO$4)&gt;=$E44,$C44/12,0)*(1+$E$5)^2</f>
        <v>2366.054166666666</v>
      </c>
      <c r="AP44" s="18">
        <f>IF(COUNT($H$4:AP$4)&gt;=$E44,$C44/12,0)*(1+$E$5)^2</f>
        <v>2366.054166666666</v>
      </c>
      <c r="AQ44" s="18">
        <f>IF(COUNT($H$4:AQ$4)&gt;=$E44,$C44/12,0)*((1+$E$5)^2)+((R44*12)*$D44)</f>
        <v>4966.054166666666</v>
      </c>
      <c r="AR44" s="18">
        <f>IF(COUNT($H$4:AR$4)&gt;=$E44,$C44/12,0)*(1+$E$5)^3</f>
        <v>2472.526604166666</v>
      </c>
      <c r="AS44" s="18">
        <f>IF(COUNT($H$4:AS$4)&gt;=$E44,$C44/12,0)*(1+$E$5)^3</f>
        <v>2472.526604166666</v>
      </c>
      <c r="AT44" s="18">
        <f>IF(COUNT($H$4:AT$4)&gt;=$E44,$C44/12,0)*(1+$E$5)^3</f>
        <v>2472.526604166666</v>
      </c>
      <c r="AU44" s="18">
        <f>IF(COUNT($H$4:AU$4)&gt;=$E44,$C44/12,0)*(1+$E$5)^3</f>
        <v>2472.526604166666</v>
      </c>
      <c r="AV44" s="18">
        <f>IF(COUNT($H$4:AV$4)&gt;=$E44,$C44/12,0)*(1+$E$5)^3</f>
        <v>2472.526604166666</v>
      </c>
      <c r="AW44" s="18">
        <f>IF(COUNT($H$4:AW$4)&gt;=$E44,$C44/12,0)*(1+$E$5)^3</f>
        <v>2472.526604166666</v>
      </c>
      <c r="AX44" s="18">
        <f>IF(COUNT($H$4:AX$4)&gt;=$E44,$C44/12,0)*(1+$E$5)^3</f>
        <v>2472.526604166666</v>
      </c>
      <c r="AY44" s="18">
        <f>IF(COUNT($H$4:AY$4)&gt;=$E44,$C44/12,0)*(1+$E$5)^3</f>
        <v>2472.526604166666</v>
      </c>
      <c r="AZ44" s="18">
        <f>IF(COUNT($H$4:AZ$4)&gt;=$E44,$C44/12,0)*(1+$E$5)^3</f>
        <v>2472.526604166666</v>
      </c>
      <c r="BA44" s="18">
        <f>IF(COUNT($H$4:BA$4)&gt;=$E44,$C44/12,0)*(1+$E$5)^3</f>
        <v>2472.526604166666</v>
      </c>
      <c r="BB44" s="18">
        <f>IF(COUNT($H$4:BB$4)&gt;=$E44,$C44/12,0)*(1+$E$5)^3</f>
        <v>2472.526604166666</v>
      </c>
      <c r="BC44" s="18">
        <f>IF(COUNT($H$4:BC$4)&gt;=$E44,$C44/12,0)*((1+$E$5)^3)+((R44*12)*$D44)</f>
        <v>5072.5266041666655</v>
      </c>
      <c r="BD44" s="18">
        <f>IF(COUNT($H$4:BD$4)&gt;=$E44,$C44/12,0)*(1+$E$5)^4</f>
        <v>2583.7903013541654</v>
      </c>
      <c r="BE44" s="18">
        <f>IF(COUNT($H$4:BE$4)&gt;=$E44,$C44/12,0)*(1+$E$5)^4</f>
        <v>2583.7903013541654</v>
      </c>
      <c r="BF44" s="18">
        <f>IF(COUNT($H$4:BF$4)&gt;=$E44,$C44/12,0)*(1+$E$5)^4</f>
        <v>2583.7903013541654</v>
      </c>
      <c r="BG44" s="18">
        <f>IF(COUNT($H$4:BG$4)&gt;=$E44,$C44/12,0)*(1+$E$5)^4</f>
        <v>2583.7903013541654</v>
      </c>
      <c r="BH44" s="18">
        <f>IF(COUNT($H$4:BH$4)&gt;=$E44,$C44/12,0)*(1+$E$5)^4</f>
        <v>2583.7903013541654</v>
      </c>
      <c r="BI44" s="18">
        <f>IF(COUNT($H$4:BI$4)&gt;=$E44,$C44/12,0)*(1+$E$5)^4</f>
        <v>2583.7903013541654</v>
      </c>
      <c r="BJ44" s="18">
        <f>IF(COUNT($H$4:BJ$4)&gt;=$E44,$C44/12,0)*(1+$E$5)^4</f>
        <v>2583.7903013541654</v>
      </c>
      <c r="BK44" s="18">
        <f>IF(COUNT($H$4:BK$4)&gt;=$E44,$C44/12,0)*(1+$E$5)^4</f>
        <v>2583.7903013541654</v>
      </c>
      <c r="BL44" s="18">
        <f>IF(COUNT($H$4:BL$4)&gt;=$E44,$C44/12,0)*(1+$E$5)^4</f>
        <v>2583.7903013541654</v>
      </c>
      <c r="BM44" s="18">
        <f>IF(COUNT($H$4:BM$4)&gt;=$E44,$C44/12,0)*(1+$E$5)^4</f>
        <v>2583.7903013541654</v>
      </c>
      <c r="BN44" s="18">
        <f>IF(COUNT($H$4:BN$4)&gt;=$E44,$C44/12,0)*(1+$E$5)^4</f>
        <v>2583.7903013541654</v>
      </c>
      <c r="BO44" s="18">
        <f>IF(COUNT($H$4:BO$4)&gt;=$E44,$C44/12,0)*((1+$E$5)^4)+((R44*12)*$D44)</f>
        <v>5183.790301354165</v>
      </c>
    </row>
    <row r="45" spans="1:67" ht="12.75">
      <c r="A45" s="222" t="s">
        <v>314</v>
      </c>
      <c r="B45" s="200" t="s">
        <v>115</v>
      </c>
      <c r="C45" s="191">
        <v>26000</v>
      </c>
      <c r="D45" s="201">
        <v>0.1</v>
      </c>
      <c r="E45" s="192">
        <v>8</v>
      </c>
      <c r="F45" s="16"/>
      <c r="G45" s="17"/>
      <c r="H45" s="18">
        <f>IF(COUNT($H$4:H$4)&gt;=$E45,$C45/12,0)</f>
        <v>0</v>
      </c>
      <c r="I45" s="18">
        <f>IF(COUNT($H$4:I$4)&gt;=$E45,$C45/12,0)</f>
        <v>0</v>
      </c>
      <c r="J45" s="18">
        <f>IF(COUNT($H$4:J$4)&gt;=$E45,$C45/12,0)</f>
        <v>0</v>
      </c>
      <c r="K45" s="18">
        <f>IF(COUNT($H$4:K$4)&gt;=$E45,$C45/12,0)</f>
        <v>0</v>
      </c>
      <c r="L45" s="18">
        <f>IF(COUNT($H$4:L$4)&gt;=$E45,$C45/12,0)</f>
        <v>0</v>
      </c>
      <c r="M45" s="18">
        <f>IF(COUNT($H$4:M$4)&gt;=$E45,$C45/12,0)</f>
        <v>0</v>
      </c>
      <c r="N45" s="18">
        <f>IF(COUNT($H$4:N$4)&gt;=$E45,$C45/12,0)</f>
        <v>0</v>
      </c>
      <c r="O45" s="18">
        <f>IF(COUNT($H$4:O$4)&gt;=$E45,$C45/12,0)</f>
        <v>2166.6666666666665</v>
      </c>
      <c r="P45" s="18">
        <f>IF(COUNT($H$4:P$4)&gt;=$E45,$C45/12,0)</f>
        <v>2166.6666666666665</v>
      </c>
      <c r="Q45" s="18">
        <f>IF(COUNT($H$4:Q$4)&gt;=$E45,$C45/12,0)</f>
        <v>2166.6666666666665</v>
      </c>
      <c r="R45" s="18">
        <f>IF(COUNT($H$4:R$4)&gt;=$E45,$C45/12,0)</f>
        <v>2166.6666666666665</v>
      </c>
      <c r="S45" s="18">
        <f>IF(COUNT($H$4:S$4)&gt;=$E45,$C45/12,0)+((R45*12)*$D45)</f>
        <v>4766.666666666666</v>
      </c>
      <c r="T45" s="18">
        <f>IF(COUNT($H$4:T$4)&gt;=$E45,$C45/12,0)*(1+$E$5)</f>
        <v>2264.1666666666665</v>
      </c>
      <c r="U45" s="18">
        <f>IF(COUNT($H$4:U$4)&gt;=$E45,$C45/12,0)*(1+$E$5)</f>
        <v>2264.1666666666665</v>
      </c>
      <c r="V45" s="18">
        <f>IF(COUNT($H$4:V$4)&gt;=$E45,$C45/12,0)*(1+$E$5)</f>
        <v>2264.1666666666665</v>
      </c>
      <c r="W45" s="18">
        <f>IF(COUNT($H$4:W$4)&gt;=$E45,$C45/12,0)*(1+$E$5)</f>
        <v>2264.1666666666665</v>
      </c>
      <c r="X45" s="18">
        <f>IF(COUNT($H$4:X$4)&gt;=$E45,$C45/12,0)*(1+$E$5)</f>
        <v>2264.1666666666665</v>
      </c>
      <c r="Y45" s="18">
        <f>IF(COUNT($H$4:Y$4)&gt;=$E45,$C45/12,0)*(1+$E$5)</f>
        <v>2264.1666666666665</v>
      </c>
      <c r="Z45" s="18">
        <f>IF(COUNT($H$4:Z$4)&gt;=$E45,$C45/12,0)*(1+$E$5)</f>
        <v>2264.1666666666665</v>
      </c>
      <c r="AA45" s="18">
        <f>IF(COUNT($H$4:AA$4)&gt;=$E45,$C45/12,0)*(1+$E$5)</f>
        <v>2264.1666666666665</v>
      </c>
      <c r="AB45" s="18">
        <f>IF(COUNT($H$4:AB$4)&gt;=$E45,$C45/12,0)*(1+$E$5)</f>
        <v>2264.1666666666665</v>
      </c>
      <c r="AC45" s="18">
        <f>IF(COUNT($H$4:AC$4)&gt;=$E45,$C45/12,0)*(1+$E$5)</f>
        <v>2264.1666666666665</v>
      </c>
      <c r="AD45" s="18">
        <f>IF(COUNT($H$4:AD$4)&gt;=$E45,$C45/12,0)*(1+$E$5)</f>
        <v>2264.1666666666665</v>
      </c>
      <c r="AE45" s="18">
        <f>IF(COUNT($H$4:AE$4)&gt;=$E45,$C45/12,0)*(1+$E$5)+((R45*12)*$D45)</f>
        <v>4864.166666666666</v>
      </c>
      <c r="AF45" s="18">
        <f>IF(COUNT($H$4:AF$4)&gt;=$E45,$C45/12,0)*(1+$E$5)^2</f>
        <v>2366.054166666666</v>
      </c>
      <c r="AG45" s="18">
        <f>IF(COUNT($H$4:AG$4)&gt;=$E45,$C45/12,0)*(1+$E$5)^2</f>
        <v>2366.054166666666</v>
      </c>
      <c r="AH45" s="18">
        <f>IF(COUNT($H$4:AH$4)&gt;=$E45,$C45/12,0)*(1+$E$5)^2</f>
        <v>2366.054166666666</v>
      </c>
      <c r="AI45" s="18">
        <f>IF(COUNT($H$4:AI$4)&gt;=$E45,$C45/12,0)*(1+$E$5)^2</f>
        <v>2366.054166666666</v>
      </c>
      <c r="AJ45" s="18">
        <f>IF(COUNT($H$4:AJ$4)&gt;=$E45,$C45/12,0)*(1+$E$5)^2</f>
        <v>2366.054166666666</v>
      </c>
      <c r="AK45" s="18">
        <f>IF(COUNT($H$4:AK$4)&gt;=$E45,$C45/12,0)*(1+$E$5)^2</f>
        <v>2366.054166666666</v>
      </c>
      <c r="AL45" s="18">
        <f>IF(COUNT($H$4:AL$4)&gt;=$E45,$C45/12,0)*(1+$E$5)^2</f>
        <v>2366.054166666666</v>
      </c>
      <c r="AM45" s="18">
        <f>IF(COUNT($H$4:AM$4)&gt;=$E45,$C45/12,0)*(1+$E$5)^2</f>
        <v>2366.054166666666</v>
      </c>
      <c r="AN45" s="18">
        <f>IF(COUNT($H$4:AN$4)&gt;=$E45,$C45/12,0)*(1+$E$5)^2</f>
        <v>2366.054166666666</v>
      </c>
      <c r="AO45" s="18">
        <f>IF(COUNT($H$4:AO$4)&gt;=$E45,$C45/12,0)*(1+$E$5)^2</f>
        <v>2366.054166666666</v>
      </c>
      <c r="AP45" s="18">
        <f>IF(COUNT($H$4:AP$4)&gt;=$E45,$C45/12,0)*(1+$E$5)^2</f>
        <v>2366.054166666666</v>
      </c>
      <c r="AQ45" s="18">
        <f>IF(COUNT($H$4:AQ$4)&gt;=$E45,$C45/12,0)*((1+$E$5)^2)+((R45*12)*$D45)</f>
        <v>4966.054166666666</v>
      </c>
      <c r="AR45" s="18">
        <f>IF(COUNT($H$4:AR$4)&gt;=$E45,$C45/12,0)*(1+$E$5)^3</f>
        <v>2472.526604166666</v>
      </c>
      <c r="AS45" s="18">
        <f>IF(COUNT($H$4:AS$4)&gt;=$E45,$C45/12,0)*(1+$E$5)^3</f>
        <v>2472.526604166666</v>
      </c>
      <c r="AT45" s="18">
        <f>IF(COUNT($H$4:AT$4)&gt;=$E45,$C45/12,0)*(1+$E$5)^3</f>
        <v>2472.526604166666</v>
      </c>
      <c r="AU45" s="18">
        <f>IF(COUNT($H$4:AU$4)&gt;=$E45,$C45/12,0)*(1+$E$5)^3</f>
        <v>2472.526604166666</v>
      </c>
      <c r="AV45" s="18">
        <f>IF(COUNT($H$4:AV$4)&gt;=$E45,$C45/12,0)*(1+$E$5)^3</f>
        <v>2472.526604166666</v>
      </c>
      <c r="AW45" s="18">
        <f>IF(COUNT($H$4:AW$4)&gt;=$E45,$C45/12,0)*(1+$E$5)^3</f>
        <v>2472.526604166666</v>
      </c>
      <c r="AX45" s="18">
        <f>IF(COUNT($H$4:AX$4)&gt;=$E45,$C45/12,0)*(1+$E$5)^3</f>
        <v>2472.526604166666</v>
      </c>
      <c r="AY45" s="18">
        <f>IF(COUNT($H$4:AY$4)&gt;=$E45,$C45/12,0)*(1+$E$5)^3</f>
        <v>2472.526604166666</v>
      </c>
      <c r="AZ45" s="18">
        <f>IF(COUNT($H$4:AZ$4)&gt;=$E45,$C45/12,0)*(1+$E$5)^3</f>
        <v>2472.526604166666</v>
      </c>
      <c r="BA45" s="18">
        <f>IF(COUNT($H$4:BA$4)&gt;=$E45,$C45/12,0)*(1+$E$5)^3</f>
        <v>2472.526604166666</v>
      </c>
      <c r="BB45" s="18">
        <f>IF(COUNT($H$4:BB$4)&gt;=$E45,$C45/12,0)*(1+$E$5)^3</f>
        <v>2472.526604166666</v>
      </c>
      <c r="BC45" s="18">
        <f>IF(COUNT($H$4:BC$4)&gt;=$E45,$C45/12,0)*((1+$E$5)^3)+((R45*12)*$D45)</f>
        <v>5072.5266041666655</v>
      </c>
      <c r="BD45" s="18">
        <f>IF(COUNT($H$4:BD$4)&gt;=$E45,$C45/12,0)*(1+$E$5)^4</f>
        <v>2583.7903013541654</v>
      </c>
      <c r="BE45" s="18">
        <f>IF(COUNT($H$4:BE$4)&gt;=$E45,$C45/12,0)*(1+$E$5)^4</f>
        <v>2583.7903013541654</v>
      </c>
      <c r="BF45" s="18">
        <f>IF(COUNT($H$4:BF$4)&gt;=$E45,$C45/12,0)*(1+$E$5)^4</f>
        <v>2583.7903013541654</v>
      </c>
      <c r="BG45" s="18">
        <f>IF(COUNT($H$4:BG$4)&gt;=$E45,$C45/12,0)*(1+$E$5)^4</f>
        <v>2583.7903013541654</v>
      </c>
      <c r="BH45" s="18">
        <f>IF(COUNT($H$4:BH$4)&gt;=$E45,$C45/12,0)*(1+$E$5)^4</f>
        <v>2583.7903013541654</v>
      </c>
      <c r="BI45" s="18">
        <f>IF(COUNT($H$4:BI$4)&gt;=$E45,$C45/12,0)*(1+$E$5)^4</f>
        <v>2583.7903013541654</v>
      </c>
      <c r="BJ45" s="18">
        <f>IF(COUNT($H$4:BJ$4)&gt;=$E45,$C45/12,0)*(1+$E$5)^4</f>
        <v>2583.7903013541654</v>
      </c>
      <c r="BK45" s="18">
        <f>IF(COUNT($H$4:BK$4)&gt;=$E45,$C45/12,0)*(1+$E$5)^4</f>
        <v>2583.7903013541654</v>
      </c>
      <c r="BL45" s="18">
        <f>IF(COUNT($H$4:BL$4)&gt;=$E45,$C45/12,0)*(1+$E$5)^4</f>
        <v>2583.7903013541654</v>
      </c>
      <c r="BM45" s="18">
        <f>IF(COUNT($H$4:BM$4)&gt;=$E45,$C45/12,0)*(1+$E$5)^4</f>
        <v>2583.7903013541654</v>
      </c>
      <c r="BN45" s="18">
        <f>IF(COUNT($H$4:BN$4)&gt;=$E45,$C45/12,0)*(1+$E$5)^4</f>
        <v>2583.7903013541654</v>
      </c>
      <c r="BO45" s="18">
        <f>IF(COUNT($H$4:BO$4)&gt;=$E45,$C45/12,0)*((1+$E$5)^4)+((R45*12)*$D45)</f>
        <v>5183.790301354165</v>
      </c>
    </row>
    <row r="46" spans="1:67" ht="12.75">
      <c r="A46" s="222" t="s">
        <v>253</v>
      </c>
      <c r="B46" s="200" t="s">
        <v>115</v>
      </c>
      <c r="C46" s="191">
        <v>26000</v>
      </c>
      <c r="D46" s="201">
        <v>0.1</v>
      </c>
      <c r="E46" s="192">
        <v>11</v>
      </c>
      <c r="F46" s="16"/>
      <c r="G46" s="17"/>
      <c r="H46" s="18">
        <f>IF(COUNT($H$4:H$4)&gt;=$E46,$C46/12,0)</f>
        <v>0</v>
      </c>
      <c r="I46" s="18">
        <f>IF(COUNT($H$4:I$4)&gt;=$E46,$C46/12,0)</f>
        <v>0</v>
      </c>
      <c r="J46" s="18">
        <f>IF(COUNT($H$4:J$4)&gt;=$E46,$C46/12,0)</f>
        <v>0</v>
      </c>
      <c r="K46" s="18">
        <f>IF(COUNT($H$4:K$4)&gt;=$E46,$C46/12,0)</f>
        <v>0</v>
      </c>
      <c r="L46" s="18">
        <f>IF(COUNT($H$4:L$4)&gt;=$E46,$C46/12,0)</f>
        <v>0</v>
      </c>
      <c r="M46" s="18">
        <f>IF(COUNT($H$4:M$4)&gt;=$E46,$C46/12,0)</f>
        <v>0</v>
      </c>
      <c r="N46" s="18">
        <f>IF(COUNT($H$4:N$4)&gt;=$E46,$C46/12,0)</f>
        <v>0</v>
      </c>
      <c r="O46" s="18">
        <f>IF(COUNT($H$4:O$4)&gt;=$E46,$C46/12,0)</f>
        <v>0</v>
      </c>
      <c r="P46" s="18">
        <f>IF(COUNT($H$4:P$4)&gt;=$E46,$C46/12,0)</f>
        <v>0</v>
      </c>
      <c r="Q46" s="18">
        <f>IF(COUNT($H$4:Q$4)&gt;=$E46,$C46/12,0)</f>
        <v>0</v>
      </c>
      <c r="R46" s="18">
        <f>IF(COUNT($H$4:R$4)&gt;=$E46,$C46/12,0)</f>
        <v>2166.6666666666665</v>
      </c>
      <c r="S46" s="18">
        <f>IF(COUNT($H$4:S$4)&gt;=$E46,$C46/12,0)+((R46*12)*$D46)</f>
        <v>4766.666666666666</v>
      </c>
      <c r="T46" s="18">
        <f>IF(COUNT($H$4:T$4)&gt;=$E46,$C46/12,0)*(1+$E$5)</f>
        <v>2264.1666666666665</v>
      </c>
      <c r="U46" s="18">
        <f>IF(COUNT($H$4:U$4)&gt;=$E46,$C46/12,0)*(1+$E$5)</f>
        <v>2264.1666666666665</v>
      </c>
      <c r="V46" s="18">
        <f>IF(COUNT($H$4:V$4)&gt;=$E46,$C46/12,0)*(1+$E$5)</f>
        <v>2264.1666666666665</v>
      </c>
      <c r="W46" s="18">
        <f>IF(COUNT($H$4:W$4)&gt;=$E46,$C46/12,0)*(1+$E$5)</f>
        <v>2264.1666666666665</v>
      </c>
      <c r="X46" s="18">
        <f>IF(COUNT($H$4:X$4)&gt;=$E46,$C46/12,0)*(1+$E$5)</f>
        <v>2264.1666666666665</v>
      </c>
      <c r="Y46" s="18">
        <f>IF(COUNT($H$4:Y$4)&gt;=$E46,$C46/12,0)*(1+$E$5)</f>
        <v>2264.1666666666665</v>
      </c>
      <c r="Z46" s="18">
        <f>IF(COUNT($H$4:Z$4)&gt;=$E46,$C46/12,0)*(1+$E$5)</f>
        <v>2264.1666666666665</v>
      </c>
      <c r="AA46" s="18">
        <f>IF(COUNT($H$4:AA$4)&gt;=$E46,$C46/12,0)*(1+$E$5)</f>
        <v>2264.1666666666665</v>
      </c>
      <c r="AB46" s="18">
        <f>IF(COUNT($H$4:AB$4)&gt;=$E46,$C46/12,0)*(1+$E$5)</f>
        <v>2264.1666666666665</v>
      </c>
      <c r="AC46" s="18">
        <f>IF(COUNT($H$4:AC$4)&gt;=$E46,$C46/12,0)*(1+$E$5)</f>
        <v>2264.1666666666665</v>
      </c>
      <c r="AD46" s="18">
        <f>IF(COUNT($H$4:AD$4)&gt;=$E46,$C46/12,0)*(1+$E$5)</f>
        <v>2264.1666666666665</v>
      </c>
      <c r="AE46" s="18">
        <f>IF(COUNT($H$4:AE$4)&gt;=$E46,$C46/12,0)*(1+$E$5)+((R46*12)*$D46)</f>
        <v>4864.166666666666</v>
      </c>
      <c r="AF46" s="18">
        <f>IF(COUNT($H$4:AF$4)&gt;=$E46,$C46/12,0)*(1+$E$5)^2</f>
        <v>2366.054166666666</v>
      </c>
      <c r="AG46" s="18">
        <f>IF(COUNT($H$4:AG$4)&gt;=$E46,$C46/12,0)*(1+$E$5)^2</f>
        <v>2366.054166666666</v>
      </c>
      <c r="AH46" s="18">
        <f>IF(COUNT($H$4:AH$4)&gt;=$E46,$C46/12,0)*(1+$E$5)^2</f>
        <v>2366.054166666666</v>
      </c>
      <c r="AI46" s="18">
        <f>IF(COUNT($H$4:AI$4)&gt;=$E46,$C46/12,0)*(1+$E$5)^2</f>
        <v>2366.054166666666</v>
      </c>
      <c r="AJ46" s="18">
        <f>IF(COUNT($H$4:AJ$4)&gt;=$E46,$C46/12,0)*(1+$E$5)^2</f>
        <v>2366.054166666666</v>
      </c>
      <c r="AK46" s="18">
        <f>IF(COUNT($H$4:AK$4)&gt;=$E46,$C46/12,0)*(1+$E$5)^2</f>
        <v>2366.054166666666</v>
      </c>
      <c r="AL46" s="18">
        <f>IF(COUNT($H$4:AL$4)&gt;=$E46,$C46/12,0)*(1+$E$5)^2</f>
        <v>2366.054166666666</v>
      </c>
      <c r="AM46" s="18">
        <f>IF(COUNT($H$4:AM$4)&gt;=$E46,$C46/12,0)*(1+$E$5)^2</f>
        <v>2366.054166666666</v>
      </c>
      <c r="AN46" s="18">
        <f>IF(COUNT($H$4:AN$4)&gt;=$E46,$C46/12,0)*(1+$E$5)^2</f>
        <v>2366.054166666666</v>
      </c>
      <c r="AO46" s="18">
        <f>IF(COUNT($H$4:AO$4)&gt;=$E46,$C46/12,0)*(1+$E$5)^2</f>
        <v>2366.054166666666</v>
      </c>
      <c r="AP46" s="18">
        <f>IF(COUNT($H$4:AP$4)&gt;=$E46,$C46/12,0)*(1+$E$5)^2</f>
        <v>2366.054166666666</v>
      </c>
      <c r="AQ46" s="18">
        <f>IF(COUNT($H$4:AQ$4)&gt;=$E46,$C46/12,0)*((1+$E$5)^2)+((R46*12)*$D46)</f>
        <v>4966.054166666666</v>
      </c>
      <c r="AR46" s="18">
        <f>IF(COUNT($H$4:AR$4)&gt;=$E46,$C46/12,0)*(1+$E$5)^3</f>
        <v>2472.526604166666</v>
      </c>
      <c r="AS46" s="18">
        <f>IF(COUNT($H$4:AS$4)&gt;=$E46,$C46/12,0)*(1+$E$5)^3</f>
        <v>2472.526604166666</v>
      </c>
      <c r="AT46" s="18">
        <f>IF(COUNT($H$4:AT$4)&gt;=$E46,$C46/12,0)*(1+$E$5)^3</f>
        <v>2472.526604166666</v>
      </c>
      <c r="AU46" s="18">
        <f>IF(COUNT($H$4:AU$4)&gt;=$E46,$C46/12,0)*(1+$E$5)^3</f>
        <v>2472.526604166666</v>
      </c>
      <c r="AV46" s="18">
        <f>IF(COUNT($H$4:AV$4)&gt;=$E46,$C46/12,0)*(1+$E$5)^3</f>
        <v>2472.526604166666</v>
      </c>
      <c r="AW46" s="18">
        <f>IF(COUNT($H$4:AW$4)&gt;=$E46,$C46/12,0)*(1+$E$5)^3</f>
        <v>2472.526604166666</v>
      </c>
      <c r="AX46" s="18">
        <f>IF(COUNT($H$4:AX$4)&gt;=$E46,$C46/12,0)*(1+$E$5)^3</f>
        <v>2472.526604166666</v>
      </c>
      <c r="AY46" s="18">
        <f>IF(COUNT($H$4:AY$4)&gt;=$E46,$C46/12,0)*(1+$E$5)^3</f>
        <v>2472.526604166666</v>
      </c>
      <c r="AZ46" s="18">
        <f>IF(COUNT($H$4:AZ$4)&gt;=$E46,$C46/12,0)*(1+$E$5)^3</f>
        <v>2472.526604166666</v>
      </c>
      <c r="BA46" s="18">
        <f>IF(COUNT($H$4:BA$4)&gt;=$E46,$C46/12,0)*(1+$E$5)^3</f>
        <v>2472.526604166666</v>
      </c>
      <c r="BB46" s="18">
        <f>IF(COUNT($H$4:BB$4)&gt;=$E46,$C46/12,0)*(1+$E$5)^3</f>
        <v>2472.526604166666</v>
      </c>
      <c r="BC46" s="18">
        <f>IF(COUNT($H$4:BC$4)&gt;=$E46,$C46/12,0)*((1+$E$5)^3)+((R46*12)*$D46)</f>
        <v>5072.5266041666655</v>
      </c>
      <c r="BD46" s="18">
        <f>IF(COUNT($H$4:BD$4)&gt;=$E46,$C46/12,0)*(1+$E$5)^4</f>
        <v>2583.7903013541654</v>
      </c>
      <c r="BE46" s="18">
        <f>IF(COUNT($H$4:BE$4)&gt;=$E46,$C46/12,0)*(1+$E$5)^4</f>
        <v>2583.7903013541654</v>
      </c>
      <c r="BF46" s="18">
        <f>IF(COUNT($H$4:BF$4)&gt;=$E46,$C46/12,0)*(1+$E$5)^4</f>
        <v>2583.7903013541654</v>
      </c>
      <c r="BG46" s="18">
        <f>IF(COUNT($H$4:BG$4)&gt;=$E46,$C46/12,0)*(1+$E$5)^4</f>
        <v>2583.7903013541654</v>
      </c>
      <c r="BH46" s="18">
        <f>IF(COUNT($H$4:BH$4)&gt;=$E46,$C46/12,0)*(1+$E$5)^4</f>
        <v>2583.7903013541654</v>
      </c>
      <c r="BI46" s="18">
        <f>IF(COUNT($H$4:BI$4)&gt;=$E46,$C46/12,0)*(1+$E$5)^4</f>
        <v>2583.7903013541654</v>
      </c>
      <c r="BJ46" s="18">
        <f>IF(COUNT($H$4:BJ$4)&gt;=$E46,$C46/12,0)*(1+$E$5)^4</f>
        <v>2583.7903013541654</v>
      </c>
      <c r="BK46" s="18">
        <f>IF(COUNT($H$4:BK$4)&gt;=$E46,$C46/12,0)*(1+$E$5)^4</f>
        <v>2583.7903013541654</v>
      </c>
      <c r="BL46" s="18">
        <f>IF(COUNT($H$4:BL$4)&gt;=$E46,$C46/12,0)*(1+$E$5)^4</f>
        <v>2583.7903013541654</v>
      </c>
      <c r="BM46" s="18">
        <f>IF(COUNT($H$4:BM$4)&gt;=$E46,$C46/12,0)*(1+$E$5)^4</f>
        <v>2583.7903013541654</v>
      </c>
      <c r="BN46" s="18">
        <f>IF(COUNT($H$4:BN$4)&gt;=$E46,$C46/12,0)*(1+$E$5)^4</f>
        <v>2583.7903013541654</v>
      </c>
      <c r="BO46" s="18">
        <f>IF(COUNT($H$4:BO$4)&gt;=$E46,$C46/12,0)*((1+$E$5)^4)+((R46*12)*$D46)</f>
        <v>5183.790301354165</v>
      </c>
    </row>
    <row r="47" spans="1:67" ht="12.75">
      <c r="A47" s="222" t="s">
        <v>101</v>
      </c>
      <c r="B47" s="200" t="s">
        <v>115</v>
      </c>
      <c r="C47" s="191">
        <v>35000</v>
      </c>
      <c r="D47" s="201">
        <v>0.1</v>
      </c>
      <c r="E47" s="192">
        <v>3</v>
      </c>
      <c r="F47" s="16"/>
      <c r="G47" s="17"/>
      <c r="H47" s="18">
        <f>IF(COUNT($H$4:H$4)&gt;=$E47,$C47/12,0)</f>
        <v>0</v>
      </c>
      <c r="I47" s="18">
        <f>IF(COUNT($H$4:I$4)&gt;=$E47,$C47/12,0)</f>
        <v>0</v>
      </c>
      <c r="J47" s="18">
        <f>IF(COUNT($H$4:J$4)&gt;=$E47,$C47/12,0)</f>
        <v>2916.6666666666665</v>
      </c>
      <c r="K47" s="18">
        <f>IF(COUNT($H$4:K$4)&gt;=$E47,$C47/12,0)</f>
        <v>2916.6666666666665</v>
      </c>
      <c r="L47" s="18">
        <f>IF(COUNT($H$4:L$4)&gt;=$E47,$C47/12,0)</f>
        <v>2916.6666666666665</v>
      </c>
      <c r="M47" s="18">
        <f>IF(COUNT($H$4:M$4)&gt;=$E47,$C47/12,0)</f>
        <v>2916.6666666666665</v>
      </c>
      <c r="N47" s="18">
        <f>IF(COUNT($H$4:N$4)&gt;=$E47,$C47/12,0)</f>
        <v>2916.6666666666665</v>
      </c>
      <c r="O47" s="18">
        <f>IF(COUNT($H$4:O$4)&gt;=$E47,$C47/12,0)</f>
        <v>2916.6666666666665</v>
      </c>
      <c r="P47" s="18">
        <f>IF(COUNT($H$4:P$4)&gt;=$E47,$C47/12,0)</f>
        <v>2916.6666666666665</v>
      </c>
      <c r="Q47" s="18">
        <f>IF(COUNT($H$4:Q$4)&gt;=$E47,$C47/12,0)</f>
        <v>2916.6666666666665</v>
      </c>
      <c r="R47" s="18">
        <f>IF(COUNT($H$4:R$4)&gt;=$E47,$C47/12,0)</f>
        <v>2916.6666666666665</v>
      </c>
      <c r="S47" s="18">
        <f>IF(COUNT($H$4:S$4)&gt;=$E47,$C47/12,0)+((R47*12)*$D47)</f>
        <v>6416.666666666666</v>
      </c>
      <c r="T47" s="18">
        <f>IF(COUNT($H$4:T$4)&gt;=$E47,$C47/12,0)*(1+$E$5)</f>
        <v>3047.9166666666665</v>
      </c>
      <c r="U47" s="18">
        <f>IF(COUNT($H$4:U$4)&gt;=$E47,$C47/12,0)*(1+$E$5)</f>
        <v>3047.9166666666665</v>
      </c>
      <c r="V47" s="18">
        <f>IF(COUNT($H$4:V$4)&gt;=$E47,$C47/12,0)*(1+$E$5)</f>
        <v>3047.9166666666665</v>
      </c>
      <c r="W47" s="18">
        <f>IF(COUNT($H$4:W$4)&gt;=$E47,$C47/12,0)*(1+$E$5)</f>
        <v>3047.9166666666665</v>
      </c>
      <c r="X47" s="18">
        <f>IF(COUNT($H$4:X$4)&gt;=$E47,$C47/12,0)*(1+$E$5)</f>
        <v>3047.9166666666665</v>
      </c>
      <c r="Y47" s="18">
        <f>IF(COUNT($H$4:Y$4)&gt;=$E47,$C47/12,0)*(1+$E$5)</f>
        <v>3047.9166666666665</v>
      </c>
      <c r="Z47" s="18">
        <f>IF(COUNT($H$4:Z$4)&gt;=$E47,$C47/12,0)*(1+$E$5)</f>
        <v>3047.9166666666665</v>
      </c>
      <c r="AA47" s="18">
        <f>IF(COUNT($H$4:AA$4)&gt;=$E47,$C47/12,0)*(1+$E$5)</f>
        <v>3047.9166666666665</v>
      </c>
      <c r="AB47" s="18">
        <f>IF(COUNT($H$4:AB$4)&gt;=$E47,$C47/12,0)*(1+$E$5)</f>
        <v>3047.9166666666665</v>
      </c>
      <c r="AC47" s="18">
        <f>IF(COUNT($H$4:AC$4)&gt;=$E47,$C47/12,0)*(1+$E$5)</f>
        <v>3047.9166666666665</v>
      </c>
      <c r="AD47" s="18">
        <f>IF(COUNT($H$4:AD$4)&gt;=$E47,$C47/12,0)*(1+$E$5)</f>
        <v>3047.9166666666665</v>
      </c>
      <c r="AE47" s="18">
        <f>IF(COUNT($H$4:AE$4)&gt;=$E47,$C47/12,0)*(1+$E$5)+((R47*12)*$D47)</f>
        <v>6547.916666666666</v>
      </c>
      <c r="AF47" s="18">
        <f>IF(COUNT($H$4:AF$4)&gt;=$E47,$C47/12,0)*(1+$E$5)^2</f>
        <v>3185.072916666666</v>
      </c>
      <c r="AG47" s="18">
        <f>IF(COUNT($H$4:AG$4)&gt;=$E47,$C47/12,0)*(1+$E$5)^2</f>
        <v>3185.072916666666</v>
      </c>
      <c r="AH47" s="18">
        <f>IF(COUNT($H$4:AH$4)&gt;=$E47,$C47/12,0)*(1+$E$5)^2</f>
        <v>3185.072916666666</v>
      </c>
      <c r="AI47" s="18">
        <f>IF(COUNT($H$4:AI$4)&gt;=$E47,$C47/12,0)*(1+$E$5)^2</f>
        <v>3185.072916666666</v>
      </c>
      <c r="AJ47" s="18">
        <f>IF(COUNT($H$4:AJ$4)&gt;=$E47,$C47/12,0)*(1+$E$5)^2</f>
        <v>3185.072916666666</v>
      </c>
      <c r="AK47" s="18">
        <f>IF(COUNT($H$4:AK$4)&gt;=$E47,$C47/12,0)*(1+$E$5)^2</f>
        <v>3185.072916666666</v>
      </c>
      <c r="AL47" s="18">
        <f>IF(COUNT($H$4:AL$4)&gt;=$E47,$C47/12,0)*(1+$E$5)^2</f>
        <v>3185.072916666666</v>
      </c>
      <c r="AM47" s="18">
        <f>IF(COUNT($H$4:AM$4)&gt;=$E47,$C47/12,0)*(1+$E$5)^2</f>
        <v>3185.072916666666</v>
      </c>
      <c r="AN47" s="18">
        <f>IF(COUNT($H$4:AN$4)&gt;=$E47,$C47/12,0)*(1+$E$5)^2</f>
        <v>3185.072916666666</v>
      </c>
      <c r="AO47" s="18">
        <f>IF(COUNT($H$4:AO$4)&gt;=$E47,$C47/12,0)*(1+$E$5)^2</f>
        <v>3185.072916666666</v>
      </c>
      <c r="AP47" s="18">
        <f>IF(COUNT($H$4:AP$4)&gt;=$E47,$C47/12,0)*(1+$E$5)^2</f>
        <v>3185.072916666666</v>
      </c>
      <c r="AQ47" s="18">
        <f>IF(COUNT($H$4:AQ$4)&gt;=$E47,$C47/12,0)*((1+$E$5)^2)+((R47*12)*$D47)</f>
        <v>6685.072916666666</v>
      </c>
      <c r="AR47" s="18">
        <f>IF(COUNT($H$4:AR$4)&gt;=$E47,$C47/12,0)*(1+$E$5)^3</f>
        <v>3328.4011979166658</v>
      </c>
      <c r="AS47" s="18">
        <f>IF(COUNT($H$4:AS$4)&gt;=$E47,$C47/12,0)*(1+$E$5)^3</f>
        <v>3328.4011979166658</v>
      </c>
      <c r="AT47" s="18">
        <f>IF(COUNT($H$4:AT$4)&gt;=$E47,$C47/12,0)*(1+$E$5)^3</f>
        <v>3328.4011979166658</v>
      </c>
      <c r="AU47" s="18">
        <f>IF(COUNT($H$4:AU$4)&gt;=$E47,$C47/12,0)*(1+$E$5)^3</f>
        <v>3328.4011979166658</v>
      </c>
      <c r="AV47" s="18">
        <f>IF(COUNT($H$4:AV$4)&gt;=$E47,$C47/12,0)*(1+$E$5)^3</f>
        <v>3328.4011979166658</v>
      </c>
      <c r="AW47" s="18">
        <f>IF(COUNT($H$4:AW$4)&gt;=$E47,$C47/12,0)*(1+$E$5)^3</f>
        <v>3328.4011979166658</v>
      </c>
      <c r="AX47" s="18">
        <f>IF(COUNT($H$4:AX$4)&gt;=$E47,$C47/12,0)*(1+$E$5)^3</f>
        <v>3328.4011979166658</v>
      </c>
      <c r="AY47" s="18">
        <f>IF(COUNT($H$4:AY$4)&gt;=$E47,$C47/12,0)*(1+$E$5)^3</f>
        <v>3328.4011979166658</v>
      </c>
      <c r="AZ47" s="18">
        <f>IF(COUNT($H$4:AZ$4)&gt;=$E47,$C47/12,0)*(1+$E$5)^3</f>
        <v>3328.4011979166658</v>
      </c>
      <c r="BA47" s="18">
        <f>IF(COUNT($H$4:BA$4)&gt;=$E47,$C47/12,0)*(1+$E$5)^3</f>
        <v>3328.4011979166658</v>
      </c>
      <c r="BB47" s="18">
        <f>IF(COUNT($H$4:BB$4)&gt;=$E47,$C47/12,0)*(1+$E$5)^3</f>
        <v>3328.4011979166658</v>
      </c>
      <c r="BC47" s="18">
        <f>IF(COUNT($H$4:BC$4)&gt;=$E47,$C47/12,0)*((1+$E$5)^3)+((R47*12)*$D47)</f>
        <v>6828.401197916666</v>
      </c>
      <c r="BD47" s="18">
        <f>IF(COUNT($H$4:BD$4)&gt;=$E47,$C47/12,0)*(1+$E$5)^4</f>
        <v>3478.179251822915</v>
      </c>
      <c r="BE47" s="18">
        <f>IF(COUNT($H$4:BE$4)&gt;=$E47,$C47/12,0)*(1+$E$5)^4</f>
        <v>3478.179251822915</v>
      </c>
      <c r="BF47" s="18">
        <f>IF(COUNT($H$4:BF$4)&gt;=$E47,$C47/12,0)*(1+$E$5)^4</f>
        <v>3478.179251822915</v>
      </c>
      <c r="BG47" s="18">
        <f>IF(COUNT($H$4:BG$4)&gt;=$E47,$C47/12,0)*(1+$E$5)^4</f>
        <v>3478.179251822915</v>
      </c>
      <c r="BH47" s="18">
        <f>IF(COUNT($H$4:BH$4)&gt;=$E47,$C47/12,0)*(1+$E$5)^4</f>
        <v>3478.179251822915</v>
      </c>
      <c r="BI47" s="18">
        <f>IF(COUNT($H$4:BI$4)&gt;=$E47,$C47/12,0)*(1+$E$5)^4</f>
        <v>3478.179251822915</v>
      </c>
      <c r="BJ47" s="18">
        <f>IF(COUNT($H$4:BJ$4)&gt;=$E47,$C47/12,0)*(1+$E$5)^4</f>
        <v>3478.179251822915</v>
      </c>
      <c r="BK47" s="18">
        <f>IF(COUNT($H$4:BK$4)&gt;=$E47,$C47/12,0)*(1+$E$5)^4</f>
        <v>3478.179251822915</v>
      </c>
      <c r="BL47" s="18">
        <f>IF(COUNT($H$4:BL$4)&gt;=$E47,$C47/12,0)*(1+$E$5)^4</f>
        <v>3478.179251822915</v>
      </c>
      <c r="BM47" s="18">
        <f>IF(COUNT($H$4:BM$4)&gt;=$E47,$C47/12,0)*(1+$E$5)^4</f>
        <v>3478.179251822915</v>
      </c>
      <c r="BN47" s="18">
        <f>IF(COUNT($H$4:BN$4)&gt;=$E47,$C47/12,0)*(1+$E$5)^4</f>
        <v>3478.179251822915</v>
      </c>
      <c r="BO47" s="18">
        <f>IF(COUNT($H$4:BO$4)&gt;=$E47,$C47/12,0)*((1+$E$5)^4)+((R47*12)*$D47)</f>
        <v>6978.179251822915</v>
      </c>
    </row>
    <row r="48" spans="1:67" ht="12.75">
      <c r="A48" s="222" t="s">
        <v>101</v>
      </c>
      <c r="B48" s="200" t="s">
        <v>115</v>
      </c>
      <c r="C48" s="191">
        <v>35000</v>
      </c>
      <c r="D48" s="201">
        <v>0.1</v>
      </c>
      <c r="E48" s="192">
        <v>4</v>
      </c>
      <c r="F48" s="16"/>
      <c r="G48" s="17"/>
      <c r="H48" s="18">
        <f>IF(COUNT($H$4:H$4)&gt;=$E48,$C48/12,0)</f>
        <v>0</v>
      </c>
      <c r="I48" s="18">
        <f>IF(COUNT($H$4:I$4)&gt;=$E48,$C48/12,0)</f>
        <v>0</v>
      </c>
      <c r="J48" s="18">
        <f>IF(COUNT($H$4:J$4)&gt;=$E48,$C48/12,0)</f>
        <v>0</v>
      </c>
      <c r="K48" s="18">
        <f>IF(COUNT($H$4:K$4)&gt;=$E48,$C48/12,0)</f>
        <v>2916.6666666666665</v>
      </c>
      <c r="L48" s="18">
        <f>IF(COUNT($H$4:L$4)&gt;=$E48,$C48/12,0)</f>
        <v>2916.6666666666665</v>
      </c>
      <c r="M48" s="18">
        <f>IF(COUNT($H$4:M$4)&gt;=$E48,$C48/12,0)</f>
        <v>2916.6666666666665</v>
      </c>
      <c r="N48" s="18">
        <f>IF(COUNT($H$4:N$4)&gt;=$E48,$C48/12,0)</f>
        <v>2916.6666666666665</v>
      </c>
      <c r="O48" s="18">
        <f>IF(COUNT($H$4:O$4)&gt;=$E48,$C48/12,0)</f>
        <v>2916.6666666666665</v>
      </c>
      <c r="P48" s="18">
        <f>IF(COUNT($H$4:P$4)&gt;=$E48,$C48/12,0)</f>
        <v>2916.6666666666665</v>
      </c>
      <c r="Q48" s="18">
        <f>IF(COUNT($H$4:Q$4)&gt;=$E48,$C48/12,0)</f>
        <v>2916.6666666666665</v>
      </c>
      <c r="R48" s="18">
        <f>IF(COUNT($H$4:R$4)&gt;=$E48,$C48/12,0)</f>
        <v>2916.6666666666665</v>
      </c>
      <c r="S48" s="18">
        <f>IF(COUNT($H$4:S$4)&gt;=$E48,$C48/12,0)+((R48*12)*$D48)</f>
        <v>6416.666666666666</v>
      </c>
      <c r="T48" s="18">
        <f>IF(COUNT($H$4:T$4)&gt;=$E48,$C48/12,0)*(1+$E$5)</f>
        <v>3047.9166666666665</v>
      </c>
      <c r="U48" s="18">
        <f>IF(COUNT($H$4:U$4)&gt;=$E48,$C48/12,0)*(1+$E$5)</f>
        <v>3047.9166666666665</v>
      </c>
      <c r="V48" s="18">
        <f>IF(COUNT($H$4:V$4)&gt;=$E48,$C48/12,0)*(1+$E$5)</f>
        <v>3047.9166666666665</v>
      </c>
      <c r="W48" s="18">
        <f>IF(COUNT($H$4:W$4)&gt;=$E48,$C48/12,0)*(1+$E$5)</f>
        <v>3047.9166666666665</v>
      </c>
      <c r="X48" s="18">
        <f>IF(COUNT($H$4:X$4)&gt;=$E48,$C48/12,0)*(1+$E$5)</f>
        <v>3047.9166666666665</v>
      </c>
      <c r="Y48" s="18">
        <f>IF(COUNT($H$4:Y$4)&gt;=$E48,$C48/12,0)*(1+$E$5)</f>
        <v>3047.9166666666665</v>
      </c>
      <c r="Z48" s="18">
        <f>IF(COUNT($H$4:Z$4)&gt;=$E48,$C48/12,0)*(1+$E$5)</f>
        <v>3047.9166666666665</v>
      </c>
      <c r="AA48" s="18">
        <f>IF(COUNT($H$4:AA$4)&gt;=$E48,$C48/12,0)*(1+$E$5)</f>
        <v>3047.9166666666665</v>
      </c>
      <c r="AB48" s="18">
        <f>IF(COUNT($H$4:AB$4)&gt;=$E48,$C48/12,0)*(1+$E$5)</f>
        <v>3047.9166666666665</v>
      </c>
      <c r="AC48" s="18">
        <f>IF(COUNT($H$4:AC$4)&gt;=$E48,$C48/12,0)*(1+$E$5)</f>
        <v>3047.9166666666665</v>
      </c>
      <c r="AD48" s="18">
        <f>IF(COUNT($H$4:AD$4)&gt;=$E48,$C48/12,0)*(1+$E$5)</f>
        <v>3047.9166666666665</v>
      </c>
      <c r="AE48" s="18">
        <f>IF(COUNT($H$4:AE$4)&gt;=$E48,$C48/12,0)*(1+$E$5)+((R48*12)*$D48)</f>
        <v>6547.916666666666</v>
      </c>
      <c r="AF48" s="18">
        <f>IF(COUNT($H$4:AF$4)&gt;=$E48,$C48/12,0)*(1+$E$5)^2</f>
        <v>3185.072916666666</v>
      </c>
      <c r="AG48" s="18">
        <f>IF(COUNT($H$4:AG$4)&gt;=$E48,$C48/12,0)*(1+$E$5)^2</f>
        <v>3185.072916666666</v>
      </c>
      <c r="AH48" s="18">
        <f>IF(COUNT($H$4:AH$4)&gt;=$E48,$C48/12,0)*(1+$E$5)^2</f>
        <v>3185.072916666666</v>
      </c>
      <c r="AI48" s="18">
        <f>IF(COUNT($H$4:AI$4)&gt;=$E48,$C48/12,0)*(1+$E$5)^2</f>
        <v>3185.072916666666</v>
      </c>
      <c r="AJ48" s="18">
        <f>IF(COUNT($H$4:AJ$4)&gt;=$E48,$C48/12,0)*(1+$E$5)^2</f>
        <v>3185.072916666666</v>
      </c>
      <c r="AK48" s="18">
        <f>IF(COUNT($H$4:AK$4)&gt;=$E48,$C48/12,0)*(1+$E$5)^2</f>
        <v>3185.072916666666</v>
      </c>
      <c r="AL48" s="18">
        <f>IF(COUNT($H$4:AL$4)&gt;=$E48,$C48/12,0)*(1+$E$5)^2</f>
        <v>3185.072916666666</v>
      </c>
      <c r="AM48" s="18">
        <f>IF(COUNT($H$4:AM$4)&gt;=$E48,$C48/12,0)*(1+$E$5)^2</f>
        <v>3185.072916666666</v>
      </c>
      <c r="AN48" s="18">
        <f>IF(COUNT($H$4:AN$4)&gt;=$E48,$C48/12,0)*(1+$E$5)^2</f>
        <v>3185.072916666666</v>
      </c>
      <c r="AO48" s="18">
        <f>IF(COUNT($H$4:AO$4)&gt;=$E48,$C48/12,0)*(1+$E$5)^2</f>
        <v>3185.072916666666</v>
      </c>
      <c r="AP48" s="18">
        <f>IF(COUNT($H$4:AP$4)&gt;=$E48,$C48/12,0)*(1+$E$5)^2</f>
        <v>3185.072916666666</v>
      </c>
      <c r="AQ48" s="18">
        <f>IF(COUNT($H$4:AQ$4)&gt;=$E48,$C48/12,0)*((1+$E$5)^2)+((R48*12)*$D48)</f>
        <v>6685.072916666666</v>
      </c>
      <c r="AR48" s="18">
        <f>IF(COUNT($H$4:AR$4)&gt;=$E48,$C48/12,0)*(1+$E$5)^3</f>
        <v>3328.4011979166658</v>
      </c>
      <c r="AS48" s="18">
        <f>IF(COUNT($H$4:AS$4)&gt;=$E48,$C48/12,0)*(1+$E$5)^3</f>
        <v>3328.4011979166658</v>
      </c>
      <c r="AT48" s="18">
        <f>IF(COUNT($H$4:AT$4)&gt;=$E48,$C48/12,0)*(1+$E$5)^3</f>
        <v>3328.4011979166658</v>
      </c>
      <c r="AU48" s="18">
        <f>IF(COUNT($H$4:AU$4)&gt;=$E48,$C48/12,0)*(1+$E$5)^3</f>
        <v>3328.4011979166658</v>
      </c>
      <c r="AV48" s="18">
        <f>IF(COUNT($H$4:AV$4)&gt;=$E48,$C48/12,0)*(1+$E$5)^3</f>
        <v>3328.4011979166658</v>
      </c>
      <c r="AW48" s="18">
        <f>IF(COUNT($H$4:AW$4)&gt;=$E48,$C48/12,0)*(1+$E$5)^3</f>
        <v>3328.4011979166658</v>
      </c>
      <c r="AX48" s="18">
        <f>IF(COUNT($H$4:AX$4)&gt;=$E48,$C48/12,0)*(1+$E$5)^3</f>
        <v>3328.4011979166658</v>
      </c>
      <c r="AY48" s="18">
        <f>IF(COUNT($H$4:AY$4)&gt;=$E48,$C48/12,0)*(1+$E$5)^3</f>
        <v>3328.4011979166658</v>
      </c>
      <c r="AZ48" s="18">
        <f>IF(COUNT($H$4:AZ$4)&gt;=$E48,$C48/12,0)*(1+$E$5)^3</f>
        <v>3328.4011979166658</v>
      </c>
      <c r="BA48" s="18">
        <f>IF(COUNT($H$4:BA$4)&gt;=$E48,$C48/12,0)*(1+$E$5)^3</f>
        <v>3328.4011979166658</v>
      </c>
      <c r="BB48" s="18">
        <f>IF(COUNT($H$4:BB$4)&gt;=$E48,$C48/12,0)*(1+$E$5)^3</f>
        <v>3328.4011979166658</v>
      </c>
      <c r="BC48" s="18">
        <f>IF(COUNT($H$4:BC$4)&gt;=$E48,$C48/12,0)*((1+$E$5)^3)+((R48*12)*$D48)</f>
        <v>6828.401197916666</v>
      </c>
      <c r="BD48" s="18">
        <f>IF(COUNT($H$4:BD$4)&gt;=$E48,$C48/12,0)*(1+$E$5)^4</f>
        <v>3478.179251822915</v>
      </c>
      <c r="BE48" s="18">
        <f>IF(COUNT($H$4:BE$4)&gt;=$E48,$C48/12,0)*(1+$E$5)^4</f>
        <v>3478.179251822915</v>
      </c>
      <c r="BF48" s="18">
        <f>IF(COUNT($H$4:BF$4)&gt;=$E48,$C48/12,0)*(1+$E$5)^4</f>
        <v>3478.179251822915</v>
      </c>
      <c r="BG48" s="18">
        <f>IF(COUNT($H$4:BG$4)&gt;=$E48,$C48/12,0)*(1+$E$5)^4</f>
        <v>3478.179251822915</v>
      </c>
      <c r="BH48" s="18">
        <f>IF(COUNT($H$4:BH$4)&gt;=$E48,$C48/12,0)*(1+$E$5)^4</f>
        <v>3478.179251822915</v>
      </c>
      <c r="BI48" s="18">
        <f>IF(COUNT($H$4:BI$4)&gt;=$E48,$C48/12,0)*(1+$E$5)^4</f>
        <v>3478.179251822915</v>
      </c>
      <c r="BJ48" s="18">
        <f>IF(COUNT($H$4:BJ$4)&gt;=$E48,$C48/12,0)*(1+$E$5)^4</f>
        <v>3478.179251822915</v>
      </c>
      <c r="BK48" s="18">
        <f>IF(COUNT($H$4:BK$4)&gt;=$E48,$C48/12,0)*(1+$E$5)^4</f>
        <v>3478.179251822915</v>
      </c>
      <c r="BL48" s="18">
        <f>IF(COUNT($H$4:BL$4)&gt;=$E48,$C48/12,0)*(1+$E$5)^4</f>
        <v>3478.179251822915</v>
      </c>
      <c r="BM48" s="18">
        <f>IF(COUNT($H$4:BM$4)&gt;=$E48,$C48/12,0)*(1+$E$5)^4</f>
        <v>3478.179251822915</v>
      </c>
      <c r="BN48" s="18">
        <f>IF(COUNT($H$4:BN$4)&gt;=$E48,$C48/12,0)*(1+$E$5)^4</f>
        <v>3478.179251822915</v>
      </c>
      <c r="BO48" s="18">
        <f>IF(COUNT($H$4:BO$4)&gt;=$E48,$C48/12,0)*((1+$E$5)^4)+((R48*12)*$D48)</f>
        <v>6978.179251822915</v>
      </c>
    </row>
    <row r="49" spans="1:67" ht="12.75">
      <c r="A49" s="222" t="s">
        <v>254</v>
      </c>
      <c r="B49" s="200" t="s">
        <v>115</v>
      </c>
      <c r="C49" s="191">
        <v>35000</v>
      </c>
      <c r="D49" s="201">
        <v>0.1</v>
      </c>
      <c r="E49" s="192">
        <v>8</v>
      </c>
      <c r="F49" s="16"/>
      <c r="G49" s="17"/>
      <c r="H49" s="18">
        <f>IF(COUNT($H$4:H$4)&gt;=$E49,$C49/12,0)</f>
        <v>0</v>
      </c>
      <c r="I49" s="18">
        <f>IF(COUNT($H$4:I$4)&gt;=$E49,$C49/12,0)</f>
        <v>0</v>
      </c>
      <c r="J49" s="18">
        <f>IF(COUNT($H$4:J$4)&gt;=$E49,$C49/12,0)</f>
        <v>0</v>
      </c>
      <c r="K49" s="18">
        <f>IF(COUNT($H$4:K$4)&gt;=$E49,$C49/12,0)</f>
        <v>0</v>
      </c>
      <c r="L49" s="18">
        <f>IF(COUNT($H$4:L$4)&gt;=$E49,$C49/12,0)</f>
        <v>0</v>
      </c>
      <c r="M49" s="18">
        <f>IF(COUNT($H$4:M$4)&gt;=$E49,$C49/12,0)</f>
        <v>0</v>
      </c>
      <c r="N49" s="18">
        <f>IF(COUNT($H$4:N$4)&gt;=$E49,$C49/12,0)</f>
        <v>0</v>
      </c>
      <c r="O49" s="18">
        <f>IF(COUNT($H$4:O$4)&gt;=$E49,$C49/12,0)</f>
        <v>2916.6666666666665</v>
      </c>
      <c r="P49" s="18">
        <f>IF(COUNT($H$4:P$4)&gt;=$E49,$C49/12,0)</f>
        <v>2916.6666666666665</v>
      </c>
      <c r="Q49" s="18">
        <f>IF(COUNT($H$4:Q$4)&gt;=$E49,$C49/12,0)</f>
        <v>2916.6666666666665</v>
      </c>
      <c r="R49" s="18">
        <f>IF(COUNT($H$4:R$4)&gt;=$E49,$C49/12,0)</f>
        <v>2916.6666666666665</v>
      </c>
      <c r="S49" s="18">
        <f>IF(COUNT($H$4:S$4)&gt;=$E49,$C49/12,0)+((R49*12)*$D49)</f>
        <v>6416.666666666666</v>
      </c>
      <c r="T49" s="18">
        <f>IF(COUNT($H$4:T$4)&gt;=$E49,$C49/12,0)*(1+$E$5)</f>
        <v>3047.9166666666665</v>
      </c>
      <c r="U49" s="18">
        <f>IF(COUNT($H$4:U$4)&gt;=$E49,$C49/12,0)*(1+$E$5)</f>
        <v>3047.9166666666665</v>
      </c>
      <c r="V49" s="18">
        <f>IF(COUNT($H$4:V$4)&gt;=$E49,$C49/12,0)*(1+$E$5)</f>
        <v>3047.9166666666665</v>
      </c>
      <c r="W49" s="18">
        <f>IF(COUNT($H$4:W$4)&gt;=$E49,$C49/12,0)*(1+$E$5)</f>
        <v>3047.9166666666665</v>
      </c>
      <c r="X49" s="18">
        <f>IF(COUNT($H$4:X$4)&gt;=$E49,$C49/12,0)*(1+$E$5)</f>
        <v>3047.9166666666665</v>
      </c>
      <c r="Y49" s="18">
        <f>IF(COUNT($H$4:Y$4)&gt;=$E49,$C49/12,0)*(1+$E$5)</f>
        <v>3047.9166666666665</v>
      </c>
      <c r="Z49" s="18">
        <f>IF(COUNT($H$4:Z$4)&gt;=$E49,$C49/12,0)*(1+$E$5)</f>
        <v>3047.9166666666665</v>
      </c>
      <c r="AA49" s="18">
        <f>IF(COUNT($H$4:AA$4)&gt;=$E49,$C49/12,0)*(1+$E$5)</f>
        <v>3047.9166666666665</v>
      </c>
      <c r="AB49" s="18">
        <f>IF(COUNT($H$4:AB$4)&gt;=$E49,$C49/12,0)*(1+$E$5)</f>
        <v>3047.9166666666665</v>
      </c>
      <c r="AC49" s="18">
        <f>IF(COUNT($H$4:AC$4)&gt;=$E49,$C49/12,0)*(1+$E$5)</f>
        <v>3047.9166666666665</v>
      </c>
      <c r="AD49" s="18">
        <f>IF(COUNT($H$4:AD$4)&gt;=$E49,$C49/12,0)*(1+$E$5)</f>
        <v>3047.9166666666665</v>
      </c>
      <c r="AE49" s="18">
        <f>IF(COUNT($H$4:AE$4)&gt;=$E49,$C49/12,0)*(1+$E$5)+((R49*12)*$D49)</f>
        <v>6547.916666666666</v>
      </c>
      <c r="AF49" s="18">
        <f>IF(COUNT($H$4:AF$4)&gt;=$E49,$C49/12,0)*(1+$E$5)^2</f>
        <v>3185.072916666666</v>
      </c>
      <c r="AG49" s="18">
        <f>IF(COUNT($H$4:AG$4)&gt;=$E49,$C49/12,0)*(1+$E$5)^2</f>
        <v>3185.072916666666</v>
      </c>
      <c r="AH49" s="18">
        <f>IF(COUNT($H$4:AH$4)&gt;=$E49,$C49/12,0)*(1+$E$5)^2</f>
        <v>3185.072916666666</v>
      </c>
      <c r="AI49" s="18">
        <f>IF(COUNT($H$4:AI$4)&gt;=$E49,$C49/12,0)*(1+$E$5)^2</f>
        <v>3185.072916666666</v>
      </c>
      <c r="AJ49" s="18">
        <f>IF(COUNT($H$4:AJ$4)&gt;=$E49,$C49/12,0)*(1+$E$5)^2</f>
        <v>3185.072916666666</v>
      </c>
      <c r="AK49" s="18">
        <f>IF(COUNT($H$4:AK$4)&gt;=$E49,$C49/12,0)*(1+$E$5)^2</f>
        <v>3185.072916666666</v>
      </c>
      <c r="AL49" s="18">
        <f>IF(COUNT($H$4:AL$4)&gt;=$E49,$C49/12,0)*(1+$E$5)^2</f>
        <v>3185.072916666666</v>
      </c>
      <c r="AM49" s="18">
        <f>IF(COUNT($H$4:AM$4)&gt;=$E49,$C49/12,0)*(1+$E$5)^2</f>
        <v>3185.072916666666</v>
      </c>
      <c r="AN49" s="18">
        <f>IF(COUNT($H$4:AN$4)&gt;=$E49,$C49/12,0)*(1+$E$5)^2</f>
        <v>3185.072916666666</v>
      </c>
      <c r="AO49" s="18">
        <f>IF(COUNT($H$4:AO$4)&gt;=$E49,$C49/12,0)*(1+$E$5)^2</f>
        <v>3185.072916666666</v>
      </c>
      <c r="AP49" s="18">
        <f>IF(COUNT($H$4:AP$4)&gt;=$E49,$C49/12,0)*(1+$E$5)^2</f>
        <v>3185.072916666666</v>
      </c>
      <c r="AQ49" s="18">
        <f>IF(COUNT($H$4:AQ$4)&gt;=$E49,$C49/12,0)*((1+$E$5)^2)+((R49*12)*$D49)</f>
        <v>6685.072916666666</v>
      </c>
      <c r="AR49" s="18">
        <f>IF(COUNT($H$4:AR$4)&gt;=$E49,$C49/12,0)*(1+$E$5)^3</f>
        <v>3328.4011979166658</v>
      </c>
      <c r="AS49" s="18">
        <f>IF(COUNT($H$4:AS$4)&gt;=$E49,$C49/12,0)*(1+$E$5)^3</f>
        <v>3328.4011979166658</v>
      </c>
      <c r="AT49" s="18">
        <f>IF(COUNT($H$4:AT$4)&gt;=$E49,$C49/12,0)*(1+$E$5)^3</f>
        <v>3328.4011979166658</v>
      </c>
      <c r="AU49" s="18">
        <f>IF(COUNT($H$4:AU$4)&gt;=$E49,$C49/12,0)*(1+$E$5)^3</f>
        <v>3328.4011979166658</v>
      </c>
      <c r="AV49" s="18">
        <f>IF(COUNT($H$4:AV$4)&gt;=$E49,$C49/12,0)*(1+$E$5)^3</f>
        <v>3328.4011979166658</v>
      </c>
      <c r="AW49" s="18">
        <f>IF(COUNT($H$4:AW$4)&gt;=$E49,$C49/12,0)*(1+$E$5)^3</f>
        <v>3328.4011979166658</v>
      </c>
      <c r="AX49" s="18">
        <f>IF(COUNT($H$4:AX$4)&gt;=$E49,$C49/12,0)*(1+$E$5)^3</f>
        <v>3328.4011979166658</v>
      </c>
      <c r="AY49" s="18">
        <f>IF(COUNT($H$4:AY$4)&gt;=$E49,$C49/12,0)*(1+$E$5)^3</f>
        <v>3328.4011979166658</v>
      </c>
      <c r="AZ49" s="18">
        <f>IF(COUNT($H$4:AZ$4)&gt;=$E49,$C49/12,0)*(1+$E$5)^3</f>
        <v>3328.4011979166658</v>
      </c>
      <c r="BA49" s="18">
        <f>IF(COUNT($H$4:BA$4)&gt;=$E49,$C49/12,0)*(1+$E$5)^3</f>
        <v>3328.4011979166658</v>
      </c>
      <c r="BB49" s="18">
        <f>IF(COUNT($H$4:BB$4)&gt;=$E49,$C49/12,0)*(1+$E$5)^3</f>
        <v>3328.4011979166658</v>
      </c>
      <c r="BC49" s="18">
        <f>IF(COUNT($H$4:BC$4)&gt;=$E49,$C49/12,0)*((1+$E$5)^3)+((R49*12)*$D49)</f>
        <v>6828.401197916666</v>
      </c>
      <c r="BD49" s="18">
        <f>IF(COUNT($H$4:BD$4)&gt;=$E49,$C49/12,0)*(1+$E$5)^4</f>
        <v>3478.179251822915</v>
      </c>
      <c r="BE49" s="18">
        <f>IF(COUNT($H$4:BE$4)&gt;=$E49,$C49/12,0)*(1+$E$5)^4</f>
        <v>3478.179251822915</v>
      </c>
      <c r="BF49" s="18">
        <f>IF(COUNT($H$4:BF$4)&gt;=$E49,$C49/12,0)*(1+$E$5)^4</f>
        <v>3478.179251822915</v>
      </c>
      <c r="BG49" s="18">
        <f>IF(COUNT($H$4:BG$4)&gt;=$E49,$C49/12,0)*(1+$E$5)^4</f>
        <v>3478.179251822915</v>
      </c>
      <c r="BH49" s="18">
        <f>IF(COUNT($H$4:BH$4)&gt;=$E49,$C49/12,0)*(1+$E$5)^4</f>
        <v>3478.179251822915</v>
      </c>
      <c r="BI49" s="18">
        <f>IF(COUNT($H$4:BI$4)&gt;=$E49,$C49/12,0)*(1+$E$5)^4</f>
        <v>3478.179251822915</v>
      </c>
      <c r="BJ49" s="18">
        <f>IF(COUNT($H$4:BJ$4)&gt;=$E49,$C49/12,0)*(1+$E$5)^4</f>
        <v>3478.179251822915</v>
      </c>
      <c r="BK49" s="18">
        <f>IF(COUNT($H$4:BK$4)&gt;=$E49,$C49/12,0)*(1+$E$5)^4</f>
        <v>3478.179251822915</v>
      </c>
      <c r="BL49" s="18">
        <f>IF(COUNT($H$4:BL$4)&gt;=$E49,$C49/12,0)*(1+$E$5)^4</f>
        <v>3478.179251822915</v>
      </c>
      <c r="BM49" s="18">
        <f>IF(COUNT($H$4:BM$4)&gt;=$E49,$C49/12,0)*(1+$E$5)^4</f>
        <v>3478.179251822915</v>
      </c>
      <c r="BN49" s="18">
        <f>IF(COUNT($H$4:BN$4)&gt;=$E49,$C49/12,0)*(1+$E$5)^4</f>
        <v>3478.179251822915</v>
      </c>
      <c r="BO49" s="18">
        <f>IF(COUNT($H$4:BO$4)&gt;=$E49,$C49/12,0)*((1+$E$5)^4)+((R49*12)*$D49)</f>
        <v>6978.179251822915</v>
      </c>
    </row>
    <row r="50" spans="1:67" ht="12.75">
      <c r="A50" s="222" t="s">
        <v>315</v>
      </c>
      <c r="B50" s="200" t="s">
        <v>115</v>
      </c>
      <c r="C50" s="191">
        <v>35000</v>
      </c>
      <c r="D50" s="201">
        <v>0.1</v>
      </c>
      <c r="E50" s="192">
        <v>11</v>
      </c>
      <c r="F50" s="16"/>
      <c r="G50" s="17"/>
      <c r="H50" s="18">
        <f>IF(COUNT($H$4:H$4)&gt;=$E50,$C50/12,0)</f>
        <v>0</v>
      </c>
      <c r="I50" s="18">
        <f>IF(COUNT($H$4:I$4)&gt;=$E50,$C50/12,0)</f>
        <v>0</v>
      </c>
      <c r="J50" s="18">
        <f>IF(COUNT($H$4:J$4)&gt;=$E50,$C50/12,0)</f>
        <v>0</v>
      </c>
      <c r="K50" s="18">
        <f>IF(COUNT($H$4:K$4)&gt;=$E50,$C50/12,0)</f>
        <v>0</v>
      </c>
      <c r="L50" s="18">
        <f>IF(COUNT($H$4:L$4)&gt;=$E50,$C50/12,0)</f>
        <v>0</v>
      </c>
      <c r="M50" s="18">
        <f>IF(COUNT($H$4:M$4)&gt;=$E50,$C50/12,0)</f>
        <v>0</v>
      </c>
      <c r="N50" s="18">
        <f>IF(COUNT($H$4:N$4)&gt;=$E50,$C50/12,0)</f>
        <v>0</v>
      </c>
      <c r="O50" s="18">
        <f>IF(COUNT($H$4:O$4)&gt;=$E50,$C50/12,0)</f>
        <v>0</v>
      </c>
      <c r="P50" s="18">
        <f>IF(COUNT($H$4:P$4)&gt;=$E50,$C50/12,0)</f>
        <v>0</v>
      </c>
      <c r="Q50" s="18">
        <f>IF(COUNT($H$4:Q$4)&gt;=$E50,$C50/12,0)</f>
        <v>0</v>
      </c>
      <c r="R50" s="18">
        <f>IF(COUNT($H$4:R$4)&gt;=$E50,$C50/12,0)</f>
        <v>2916.6666666666665</v>
      </c>
      <c r="S50" s="18">
        <f>IF(COUNT($H$4:S$4)&gt;=$E50,$C50/12,0)+((R50*12)*$D50)</f>
        <v>6416.666666666666</v>
      </c>
      <c r="T50" s="18">
        <f>IF(COUNT($H$4:T$4)&gt;=$E50,$C50/12,0)*(1+$E$5)</f>
        <v>3047.9166666666665</v>
      </c>
      <c r="U50" s="18">
        <f>IF(COUNT($H$4:U$4)&gt;=$E50,$C50/12,0)*(1+$E$5)</f>
        <v>3047.9166666666665</v>
      </c>
      <c r="V50" s="18">
        <f>IF(COUNT($H$4:V$4)&gt;=$E50,$C50/12,0)*(1+$E$5)</f>
        <v>3047.9166666666665</v>
      </c>
      <c r="W50" s="18">
        <f>IF(COUNT($H$4:W$4)&gt;=$E50,$C50/12,0)*(1+$E$5)</f>
        <v>3047.9166666666665</v>
      </c>
      <c r="X50" s="18">
        <f>IF(COUNT($H$4:X$4)&gt;=$E50,$C50/12,0)*(1+$E$5)</f>
        <v>3047.9166666666665</v>
      </c>
      <c r="Y50" s="18">
        <f>IF(COUNT($H$4:Y$4)&gt;=$E50,$C50/12,0)*(1+$E$5)</f>
        <v>3047.9166666666665</v>
      </c>
      <c r="Z50" s="18">
        <f>IF(COUNT($H$4:Z$4)&gt;=$E50,$C50/12,0)*(1+$E$5)</f>
        <v>3047.9166666666665</v>
      </c>
      <c r="AA50" s="18">
        <f>IF(COUNT($H$4:AA$4)&gt;=$E50,$C50/12,0)*(1+$E$5)</f>
        <v>3047.9166666666665</v>
      </c>
      <c r="AB50" s="18">
        <f>IF(COUNT($H$4:AB$4)&gt;=$E50,$C50/12,0)*(1+$E$5)</f>
        <v>3047.9166666666665</v>
      </c>
      <c r="AC50" s="18">
        <f>IF(COUNT($H$4:AC$4)&gt;=$E50,$C50/12,0)*(1+$E$5)</f>
        <v>3047.9166666666665</v>
      </c>
      <c r="AD50" s="18">
        <f>IF(COUNT($H$4:AD$4)&gt;=$E50,$C50/12,0)*(1+$E$5)</f>
        <v>3047.9166666666665</v>
      </c>
      <c r="AE50" s="18">
        <f>IF(COUNT($H$4:AE$4)&gt;=$E50,$C50/12,0)*(1+$E$5)+((R50*12)*$D50)</f>
        <v>6547.916666666666</v>
      </c>
      <c r="AF50" s="18">
        <f>IF(COUNT($H$4:AF$4)&gt;=$E50,$C50/12,0)*(1+$E$5)^2</f>
        <v>3185.072916666666</v>
      </c>
      <c r="AG50" s="18">
        <f>IF(COUNT($H$4:AG$4)&gt;=$E50,$C50/12,0)*(1+$E$5)^2</f>
        <v>3185.072916666666</v>
      </c>
      <c r="AH50" s="18">
        <f>IF(COUNT($H$4:AH$4)&gt;=$E50,$C50/12,0)*(1+$E$5)^2</f>
        <v>3185.072916666666</v>
      </c>
      <c r="AI50" s="18">
        <f>IF(COUNT($H$4:AI$4)&gt;=$E50,$C50/12,0)*(1+$E$5)^2</f>
        <v>3185.072916666666</v>
      </c>
      <c r="AJ50" s="18">
        <f>IF(COUNT($H$4:AJ$4)&gt;=$E50,$C50/12,0)*(1+$E$5)^2</f>
        <v>3185.072916666666</v>
      </c>
      <c r="AK50" s="18">
        <f>IF(COUNT($H$4:AK$4)&gt;=$E50,$C50/12,0)*(1+$E$5)^2</f>
        <v>3185.072916666666</v>
      </c>
      <c r="AL50" s="18">
        <f>IF(COUNT($H$4:AL$4)&gt;=$E50,$C50/12,0)*(1+$E$5)^2</f>
        <v>3185.072916666666</v>
      </c>
      <c r="AM50" s="18">
        <f>IF(COUNT($H$4:AM$4)&gt;=$E50,$C50/12,0)*(1+$E$5)^2</f>
        <v>3185.072916666666</v>
      </c>
      <c r="AN50" s="18">
        <f>IF(COUNT($H$4:AN$4)&gt;=$E50,$C50/12,0)*(1+$E$5)^2</f>
        <v>3185.072916666666</v>
      </c>
      <c r="AO50" s="18">
        <f>IF(COUNT($H$4:AO$4)&gt;=$E50,$C50/12,0)*(1+$E$5)^2</f>
        <v>3185.072916666666</v>
      </c>
      <c r="AP50" s="18">
        <f>IF(COUNT($H$4:AP$4)&gt;=$E50,$C50/12,0)*(1+$E$5)^2</f>
        <v>3185.072916666666</v>
      </c>
      <c r="AQ50" s="18">
        <f>IF(COUNT($H$4:AQ$4)&gt;=$E50,$C50/12,0)*((1+$E$5)^2)+((R50*12)*$D50)</f>
        <v>6685.072916666666</v>
      </c>
      <c r="AR50" s="18">
        <f>IF(COUNT($H$4:AR$4)&gt;=$E50,$C50/12,0)*(1+$E$5)^3</f>
        <v>3328.4011979166658</v>
      </c>
      <c r="AS50" s="18">
        <f>IF(COUNT($H$4:AS$4)&gt;=$E50,$C50/12,0)*(1+$E$5)^3</f>
        <v>3328.4011979166658</v>
      </c>
      <c r="AT50" s="18">
        <f>IF(COUNT($H$4:AT$4)&gt;=$E50,$C50/12,0)*(1+$E$5)^3</f>
        <v>3328.4011979166658</v>
      </c>
      <c r="AU50" s="18">
        <f>IF(COUNT($H$4:AU$4)&gt;=$E50,$C50/12,0)*(1+$E$5)^3</f>
        <v>3328.4011979166658</v>
      </c>
      <c r="AV50" s="18">
        <f>IF(COUNT($H$4:AV$4)&gt;=$E50,$C50/12,0)*(1+$E$5)^3</f>
        <v>3328.4011979166658</v>
      </c>
      <c r="AW50" s="18">
        <f>IF(COUNT($H$4:AW$4)&gt;=$E50,$C50/12,0)*(1+$E$5)^3</f>
        <v>3328.4011979166658</v>
      </c>
      <c r="AX50" s="18">
        <f>IF(COUNT($H$4:AX$4)&gt;=$E50,$C50/12,0)*(1+$E$5)^3</f>
        <v>3328.4011979166658</v>
      </c>
      <c r="AY50" s="18">
        <f>IF(COUNT($H$4:AY$4)&gt;=$E50,$C50/12,0)*(1+$E$5)^3</f>
        <v>3328.4011979166658</v>
      </c>
      <c r="AZ50" s="18">
        <f>IF(COUNT($H$4:AZ$4)&gt;=$E50,$C50/12,0)*(1+$E$5)^3</f>
        <v>3328.4011979166658</v>
      </c>
      <c r="BA50" s="18">
        <f>IF(COUNT($H$4:BA$4)&gt;=$E50,$C50/12,0)*(1+$E$5)^3</f>
        <v>3328.4011979166658</v>
      </c>
      <c r="BB50" s="18">
        <f>IF(COUNT($H$4:BB$4)&gt;=$E50,$C50/12,0)*(1+$E$5)^3</f>
        <v>3328.4011979166658</v>
      </c>
      <c r="BC50" s="18">
        <f>IF(COUNT($H$4:BC$4)&gt;=$E50,$C50/12,0)*((1+$E$5)^3)+((R50*12)*$D50)</f>
        <v>6828.401197916666</v>
      </c>
      <c r="BD50" s="18">
        <f>IF(COUNT($H$4:BD$4)&gt;=$E50,$C50/12,0)*(1+$E$5)^4</f>
        <v>3478.179251822915</v>
      </c>
      <c r="BE50" s="18">
        <f>IF(COUNT($H$4:BE$4)&gt;=$E50,$C50/12,0)*(1+$E$5)^4</f>
        <v>3478.179251822915</v>
      </c>
      <c r="BF50" s="18">
        <f>IF(COUNT($H$4:BF$4)&gt;=$E50,$C50/12,0)*(1+$E$5)^4</f>
        <v>3478.179251822915</v>
      </c>
      <c r="BG50" s="18">
        <f>IF(COUNT($H$4:BG$4)&gt;=$E50,$C50/12,0)*(1+$E$5)^4</f>
        <v>3478.179251822915</v>
      </c>
      <c r="BH50" s="18">
        <f>IF(COUNT($H$4:BH$4)&gt;=$E50,$C50/12,0)*(1+$E$5)^4</f>
        <v>3478.179251822915</v>
      </c>
      <c r="BI50" s="18">
        <f>IF(COUNT($H$4:BI$4)&gt;=$E50,$C50/12,0)*(1+$E$5)^4</f>
        <v>3478.179251822915</v>
      </c>
      <c r="BJ50" s="18">
        <f>IF(COUNT($H$4:BJ$4)&gt;=$E50,$C50/12,0)*(1+$E$5)^4</f>
        <v>3478.179251822915</v>
      </c>
      <c r="BK50" s="18">
        <f>IF(COUNT($H$4:BK$4)&gt;=$E50,$C50/12,0)*(1+$E$5)^4</f>
        <v>3478.179251822915</v>
      </c>
      <c r="BL50" s="18">
        <f>IF(COUNT($H$4:BL$4)&gt;=$E50,$C50/12,0)*(1+$E$5)^4</f>
        <v>3478.179251822915</v>
      </c>
      <c r="BM50" s="18">
        <f>IF(COUNT($H$4:BM$4)&gt;=$E50,$C50/12,0)*(1+$E$5)^4</f>
        <v>3478.179251822915</v>
      </c>
      <c r="BN50" s="18">
        <f>IF(COUNT($H$4:BN$4)&gt;=$E50,$C50/12,0)*(1+$E$5)^4</f>
        <v>3478.179251822915</v>
      </c>
      <c r="BO50" s="18">
        <f>IF(COUNT($H$4:BO$4)&gt;=$E50,$C50/12,0)*((1+$E$5)^4)+((R50*12)*$D50)</f>
        <v>6978.179251822915</v>
      </c>
    </row>
    <row r="51" spans="1:31" ht="12.75">
      <c r="A51" s="222"/>
      <c r="B51" s="200"/>
      <c r="C51" s="191"/>
      <c r="D51" s="191"/>
      <c r="E51" s="192"/>
      <c r="F51" s="16"/>
      <c r="G51" s="17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</row>
    <row r="52" spans="1:31" ht="12.75">
      <c r="A52" s="223" t="s">
        <v>96</v>
      </c>
      <c r="B52" s="200"/>
      <c r="C52" s="191"/>
      <c r="D52" s="191"/>
      <c r="E52" s="192"/>
      <c r="F52" s="16"/>
      <c r="G52" s="17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</row>
    <row r="53" spans="1:67" ht="12.75">
      <c r="A53" s="222" t="s">
        <v>98</v>
      </c>
      <c r="B53" s="200" t="s">
        <v>97</v>
      </c>
      <c r="C53" s="191">
        <v>95000</v>
      </c>
      <c r="D53" s="201">
        <v>0.15</v>
      </c>
      <c r="E53" s="192">
        <v>3</v>
      </c>
      <c r="F53" s="16"/>
      <c r="G53" s="17"/>
      <c r="H53" s="18">
        <f>IF(COUNT($H$4:H$4)&gt;=$E53,$C53/12,0)</f>
        <v>0</v>
      </c>
      <c r="I53" s="18">
        <f>IF(COUNT($H$4:I$4)&gt;=$E53,$C53/12,0)</f>
        <v>0</v>
      </c>
      <c r="J53" s="18">
        <f>IF(COUNT($H$4:J$4)&gt;=$E53,$C53/12,0)</f>
        <v>7916.666666666667</v>
      </c>
      <c r="K53" s="18">
        <f>IF(COUNT($H$4:K$4)&gt;=$E53,$C53/12,0)</f>
        <v>7916.666666666667</v>
      </c>
      <c r="L53" s="18">
        <f>IF(COUNT($H$4:L$4)&gt;=$E53,$C53/12,0)</f>
        <v>7916.666666666667</v>
      </c>
      <c r="M53" s="18">
        <f>IF(COUNT($H$4:M$4)&gt;=$E53,$C53/12,0)</f>
        <v>7916.666666666667</v>
      </c>
      <c r="N53" s="18">
        <f>IF(COUNT($H$4:N$4)&gt;=$E53,$C53/12,0)</f>
        <v>7916.666666666667</v>
      </c>
      <c r="O53" s="18">
        <f>IF(COUNT($H$4:O$4)&gt;=$E53,$C53/12,0)</f>
        <v>7916.666666666667</v>
      </c>
      <c r="P53" s="18">
        <f>IF(COUNT($H$4:P$4)&gt;=$E53,$C53/12,0)</f>
        <v>7916.666666666667</v>
      </c>
      <c r="Q53" s="18">
        <f>IF(COUNT($H$4:Q$4)&gt;=$E53,$C53/12,0)</f>
        <v>7916.666666666667</v>
      </c>
      <c r="R53" s="18">
        <f>IF(COUNT($H$4:R$4)&gt;=$E53,$C53/12,0)</f>
        <v>7916.666666666667</v>
      </c>
      <c r="S53" s="18">
        <f>IF(COUNT($H$4:S$4)&gt;=$E53,$C53/12,0)+((R53*12)*$D53)</f>
        <v>22166.666666666668</v>
      </c>
      <c r="T53" s="18">
        <f>IF(COUNT($H$4:T$4)&gt;=$E53,$C53/12,0)*(1+$E$5)</f>
        <v>8272.916666666666</v>
      </c>
      <c r="U53" s="18">
        <f>IF(COUNT($H$4:U$4)&gt;=$E53,$C53/12,0)*(1+$E$5)</f>
        <v>8272.916666666666</v>
      </c>
      <c r="V53" s="18">
        <f>IF(COUNT($H$4:V$4)&gt;=$E53,$C53/12,0)*(1+$E$5)</f>
        <v>8272.916666666666</v>
      </c>
      <c r="W53" s="18">
        <f>IF(COUNT($H$4:W$4)&gt;=$E53,$C53/12,0)*(1+$E$5)</f>
        <v>8272.916666666666</v>
      </c>
      <c r="X53" s="18">
        <f>IF(COUNT($H$4:X$4)&gt;=$E53,$C53/12,0)*(1+$E$5)</f>
        <v>8272.916666666666</v>
      </c>
      <c r="Y53" s="18">
        <f>IF(COUNT($H$4:Y$4)&gt;=$E53,$C53/12,0)*(1+$E$5)</f>
        <v>8272.916666666666</v>
      </c>
      <c r="Z53" s="18">
        <f>IF(COUNT($H$4:Z$4)&gt;=$E53,$C53/12,0)*(1+$E$5)</f>
        <v>8272.916666666666</v>
      </c>
      <c r="AA53" s="18">
        <f>IF(COUNT($H$4:AA$4)&gt;=$E53,$C53/12,0)*(1+$E$5)</f>
        <v>8272.916666666666</v>
      </c>
      <c r="AB53" s="18">
        <f>IF(COUNT($H$4:AB$4)&gt;=$E53,$C53/12,0)*(1+$E$5)</f>
        <v>8272.916666666666</v>
      </c>
      <c r="AC53" s="18">
        <f>IF(COUNT($H$4:AC$4)&gt;=$E53,$C53/12,0)*(1+$E$5)</f>
        <v>8272.916666666666</v>
      </c>
      <c r="AD53" s="18">
        <f>IF(COUNT($H$4:AD$4)&gt;=$E53,$C53/12,0)*(1+$E$5)</f>
        <v>8272.916666666666</v>
      </c>
      <c r="AE53" s="18">
        <f>IF(COUNT($H$4:AE$4)&gt;=$E53,$C53/12,0)*(1+$E$5)+((R53*12)*$D53)</f>
        <v>22522.916666666664</v>
      </c>
      <c r="AF53" s="18">
        <f>IF(COUNT($H$4:AF$4)&gt;=$E53,$C53/12,0)*(1+$E$5)^2</f>
        <v>8645.197916666666</v>
      </c>
      <c r="AG53" s="18">
        <f>IF(COUNT($H$4:AG$4)&gt;=$E53,$C53/12,0)*(1+$E$5)^2</f>
        <v>8645.197916666666</v>
      </c>
      <c r="AH53" s="18">
        <f>IF(COUNT($H$4:AH$4)&gt;=$E53,$C53/12,0)*(1+$E$5)^2</f>
        <v>8645.197916666666</v>
      </c>
      <c r="AI53" s="18">
        <f>IF(COUNT($H$4:AI$4)&gt;=$E53,$C53/12,0)*(1+$E$5)^2</f>
        <v>8645.197916666666</v>
      </c>
      <c r="AJ53" s="18">
        <f>IF(COUNT($H$4:AJ$4)&gt;=$E53,$C53/12,0)*(1+$E$5)^2</f>
        <v>8645.197916666666</v>
      </c>
      <c r="AK53" s="18">
        <f>IF(COUNT($H$4:AK$4)&gt;=$E53,$C53/12,0)*(1+$E$5)^2</f>
        <v>8645.197916666666</v>
      </c>
      <c r="AL53" s="18">
        <f>IF(COUNT($H$4:AL$4)&gt;=$E53,$C53/12,0)*(1+$E$5)^2</f>
        <v>8645.197916666666</v>
      </c>
      <c r="AM53" s="18">
        <f>IF(COUNT($H$4:AM$4)&gt;=$E53,$C53/12,0)*(1+$E$5)^2</f>
        <v>8645.197916666666</v>
      </c>
      <c r="AN53" s="18">
        <f>IF(COUNT($H$4:AN$4)&gt;=$E53,$C53/12,0)*(1+$E$5)^2</f>
        <v>8645.197916666666</v>
      </c>
      <c r="AO53" s="18">
        <f>IF(COUNT($H$4:AO$4)&gt;=$E53,$C53/12,0)*(1+$E$5)^2</f>
        <v>8645.197916666666</v>
      </c>
      <c r="AP53" s="18">
        <f>IF(COUNT($H$4:AP$4)&gt;=$E53,$C53/12,0)*(1+$E$5)^2</f>
        <v>8645.197916666666</v>
      </c>
      <c r="AQ53" s="18">
        <f>IF(COUNT($H$4:AQ$4)&gt;=$E53,$C53/12,0)*((1+$E$5)^2)+((R53*12)*$D53)</f>
        <v>22895.197916666664</v>
      </c>
      <c r="AR53" s="18">
        <f>IF(COUNT($H$4:AR$4)&gt;=$E53,$C53/12,0)*(1+$E$5)^3</f>
        <v>9034.231822916665</v>
      </c>
      <c r="AS53" s="18">
        <f>IF(COUNT($H$4:AS$4)&gt;=$E53,$C53/12,0)*(1+$E$5)^3</f>
        <v>9034.231822916665</v>
      </c>
      <c r="AT53" s="18">
        <f>IF(COUNT($H$4:AT$4)&gt;=$E53,$C53/12,0)*(1+$E$5)^3</f>
        <v>9034.231822916665</v>
      </c>
      <c r="AU53" s="18">
        <f>IF(COUNT($H$4:AU$4)&gt;=$E53,$C53/12,0)*(1+$E$5)^3</f>
        <v>9034.231822916665</v>
      </c>
      <c r="AV53" s="18">
        <f>IF(COUNT($H$4:AV$4)&gt;=$E53,$C53/12,0)*(1+$E$5)^3</f>
        <v>9034.231822916665</v>
      </c>
      <c r="AW53" s="18">
        <f>IF(COUNT($H$4:AW$4)&gt;=$E53,$C53/12,0)*(1+$E$5)^3</f>
        <v>9034.231822916665</v>
      </c>
      <c r="AX53" s="18">
        <f>IF(COUNT($H$4:AX$4)&gt;=$E53,$C53/12,0)*(1+$E$5)^3</f>
        <v>9034.231822916665</v>
      </c>
      <c r="AY53" s="18">
        <f>IF(COUNT($H$4:AY$4)&gt;=$E53,$C53/12,0)*(1+$E$5)^3</f>
        <v>9034.231822916665</v>
      </c>
      <c r="AZ53" s="18">
        <f>IF(COUNT($H$4:AZ$4)&gt;=$E53,$C53/12,0)*(1+$E$5)^3</f>
        <v>9034.231822916665</v>
      </c>
      <c r="BA53" s="18">
        <f>IF(COUNT($H$4:BA$4)&gt;=$E53,$C53/12,0)*(1+$E$5)^3</f>
        <v>9034.231822916665</v>
      </c>
      <c r="BB53" s="18">
        <f>IF(COUNT($H$4:BB$4)&gt;=$E53,$C53/12,0)*(1+$E$5)^3</f>
        <v>9034.231822916665</v>
      </c>
      <c r="BC53" s="18">
        <f>IF(COUNT($H$4:BC$4)&gt;=$E53,$C53/12,0)*((1+$E$5)^3)+((R53*12)*$D53)</f>
        <v>23284.231822916663</v>
      </c>
      <c r="BD53" s="18">
        <f>IF(COUNT($H$4:BD$4)&gt;=$E53,$C53/12,0)*(1+$E$5)^4</f>
        <v>9440.772254947913</v>
      </c>
      <c r="BE53" s="18">
        <f>IF(COUNT($H$4:BE$4)&gt;=$E53,$C53/12,0)*(1+$E$5)^4</f>
        <v>9440.772254947913</v>
      </c>
      <c r="BF53" s="18">
        <f>IF(COUNT($H$4:BF$4)&gt;=$E53,$C53/12,0)*(1+$E$5)^4</f>
        <v>9440.772254947913</v>
      </c>
      <c r="BG53" s="18">
        <f>IF(COUNT($H$4:BG$4)&gt;=$E53,$C53/12,0)*(1+$E$5)^4</f>
        <v>9440.772254947913</v>
      </c>
      <c r="BH53" s="18">
        <f>IF(COUNT($H$4:BH$4)&gt;=$E53,$C53/12,0)*(1+$E$5)^4</f>
        <v>9440.772254947913</v>
      </c>
      <c r="BI53" s="18">
        <f>IF(COUNT($H$4:BI$4)&gt;=$E53,$C53/12,0)*(1+$E$5)^4</f>
        <v>9440.772254947913</v>
      </c>
      <c r="BJ53" s="18">
        <f>IF(COUNT($H$4:BJ$4)&gt;=$E53,$C53/12,0)*(1+$E$5)^4</f>
        <v>9440.772254947913</v>
      </c>
      <c r="BK53" s="18">
        <f>IF(COUNT($H$4:BK$4)&gt;=$E53,$C53/12,0)*(1+$E$5)^4</f>
        <v>9440.772254947913</v>
      </c>
      <c r="BL53" s="18">
        <f>IF(COUNT($H$4:BL$4)&gt;=$E53,$C53/12,0)*(1+$E$5)^4</f>
        <v>9440.772254947913</v>
      </c>
      <c r="BM53" s="18">
        <f>IF(COUNT($H$4:BM$4)&gt;=$E53,$C53/12,0)*(1+$E$5)^4</f>
        <v>9440.772254947913</v>
      </c>
      <c r="BN53" s="18">
        <f>IF(COUNT($H$4:BN$4)&gt;=$E53,$C53/12,0)*(1+$E$5)^4</f>
        <v>9440.772254947913</v>
      </c>
      <c r="BO53" s="18">
        <f>IF(COUNT($H$4:BO$4)&gt;=$E53,$C53/12,0)*((1+$E$5)^4)+((R53*12)*$D53)</f>
        <v>23690.772254947915</v>
      </c>
    </row>
    <row r="54" spans="1:67" ht="12.75">
      <c r="A54" s="222" t="s">
        <v>271</v>
      </c>
      <c r="B54" s="200" t="s">
        <v>97</v>
      </c>
      <c r="C54" s="191">
        <v>68000</v>
      </c>
      <c r="D54" s="201">
        <v>0.1</v>
      </c>
      <c r="E54" s="192">
        <v>3</v>
      </c>
      <c r="F54" s="16"/>
      <c r="G54" s="17"/>
      <c r="H54" s="18">
        <f>IF(COUNT($H$4:H$4)&gt;=$E54,$C54/12,0)</f>
        <v>0</v>
      </c>
      <c r="I54" s="18">
        <f>IF(COUNT($H$4:I$4)&gt;=$E54,$C54/12,0)</f>
        <v>0</v>
      </c>
      <c r="J54" s="18">
        <f>IF(COUNT($H$4:J$4)&gt;=$E54,$C54/12,0)</f>
        <v>5666.666666666667</v>
      </c>
      <c r="K54" s="18">
        <f>IF(COUNT($H$4:K$4)&gt;=$E54,$C54/12,0)</f>
        <v>5666.666666666667</v>
      </c>
      <c r="L54" s="18">
        <f>IF(COUNT($H$4:L$4)&gt;=$E54,$C54/12,0)</f>
        <v>5666.666666666667</v>
      </c>
      <c r="M54" s="18">
        <f>IF(COUNT($H$4:M$4)&gt;=$E54,$C54/12,0)</f>
        <v>5666.666666666667</v>
      </c>
      <c r="N54" s="18">
        <f>IF(COUNT($H$4:N$4)&gt;=$E54,$C54/12,0)</f>
        <v>5666.666666666667</v>
      </c>
      <c r="O54" s="18">
        <f>IF(COUNT($H$4:O$4)&gt;=$E54,$C54/12,0)</f>
        <v>5666.666666666667</v>
      </c>
      <c r="P54" s="18">
        <f>IF(COUNT($H$4:P$4)&gt;=$E54,$C54/12,0)</f>
        <v>5666.666666666667</v>
      </c>
      <c r="Q54" s="18">
        <f>IF(COUNT($H$4:Q$4)&gt;=$E54,$C54/12,0)</f>
        <v>5666.666666666667</v>
      </c>
      <c r="R54" s="18">
        <f>IF(COUNT($H$4:R$4)&gt;=$E54,$C54/12,0)</f>
        <v>5666.666666666667</v>
      </c>
      <c r="S54" s="18">
        <f>IF(COUNT($H$4:S$4)&gt;=$E54,$C54/12,0)+((R54*12)*$D54)</f>
        <v>12466.666666666668</v>
      </c>
      <c r="T54" s="18">
        <f>IF(COUNT($H$4:T$4)&gt;=$E54,$C54/12,0)*(1+$E$5)</f>
        <v>5921.666666666667</v>
      </c>
      <c r="U54" s="18">
        <f>IF(COUNT($H$4:U$4)&gt;=$E54,$C54/12,0)*(1+$E$5)</f>
        <v>5921.666666666667</v>
      </c>
      <c r="V54" s="18">
        <f>IF(COUNT($H$4:V$4)&gt;=$E54,$C54/12,0)*(1+$E$5)</f>
        <v>5921.666666666667</v>
      </c>
      <c r="W54" s="18">
        <f>IF(COUNT($H$4:W$4)&gt;=$E54,$C54/12,0)*(1+$E$5)</f>
        <v>5921.666666666667</v>
      </c>
      <c r="X54" s="18">
        <f>IF(COUNT($H$4:X$4)&gt;=$E54,$C54/12,0)*(1+$E$5)</f>
        <v>5921.666666666667</v>
      </c>
      <c r="Y54" s="18">
        <f>IF(COUNT($H$4:Y$4)&gt;=$E54,$C54/12,0)*(1+$E$5)</f>
        <v>5921.666666666667</v>
      </c>
      <c r="Z54" s="18">
        <f>IF(COUNT($H$4:Z$4)&gt;=$E54,$C54/12,0)*(1+$E$5)</f>
        <v>5921.666666666667</v>
      </c>
      <c r="AA54" s="18">
        <f>IF(COUNT($H$4:AA$4)&gt;=$E54,$C54/12,0)*(1+$E$5)</f>
        <v>5921.666666666667</v>
      </c>
      <c r="AB54" s="18">
        <f>IF(COUNT($H$4:AB$4)&gt;=$E54,$C54/12,0)*(1+$E$5)</f>
        <v>5921.666666666667</v>
      </c>
      <c r="AC54" s="18">
        <f>IF(COUNT($H$4:AC$4)&gt;=$E54,$C54/12,0)*(1+$E$5)</f>
        <v>5921.666666666667</v>
      </c>
      <c r="AD54" s="18">
        <f>IF(COUNT($H$4:AD$4)&gt;=$E54,$C54/12,0)*(1+$E$5)</f>
        <v>5921.666666666667</v>
      </c>
      <c r="AE54" s="18">
        <f>IF(COUNT($H$4:AE$4)&gt;=$E54,$C54/12,0)*(1+$E$5)+((R54*12)*$D54)</f>
        <v>12721.666666666668</v>
      </c>
      <c r="AF54" s="18">
        <f>IF(COUNT($H$4:AF$4)&gt;=$E54,$C54/12,0)*(1+$E$5)^2</f>
        <v>6188.1416666666655</v>
      </c>
      <c r="AG54" s="18">
        <f>IF(COUNT($H$4:AG$4)&gt;=$E54,$C54/12,0)*(1+$E$5)^2</f>
        <v>6188.1416666666655</v>
      </c>
      <c r="AH54" s="18">
        <f>IF(COUNT($H$4:AH$4)&gt;=$E54,$C54/12,0)*(1+$E$5)^2</f>
        <v>6188.1416666666655</v>
      </c>
      <c r="AI54" s="18">
        <f>IF(COUNT($H$4:AI$4)&gt;=$E54,$C54/12,0)*(1+$E$5)^2</f>
        <v>6188.1416666666655</v>
      </c>
      <c r="AJ54" s="18">
        <f>IF(COUNT($H$4:AJ$4)&gt;=$E54,$C54/12,0)*(1+$E$5)^2</f>
        <v>6188.1416666666655</v>
      </c>
      <c r="AK54" s="18">
        <f>IF(COUNT($H$4:AK$4)&gt;=$E54,$C54/12,0)*(1+$E$5)^2</f>
        <v>6188.1416666666655</v>
      </c>
      <c r="AL54" s="18">
        <f>IF(COUNT($H$4:AL$4)&gt;=$E54,$C54/12,0)*(1+$E$5)^2</f>
        <v>6188.1416666666655</v>
      </c>
      <c r="AM54" s="18">
        <f>IF(COUNT($H$4:AM$4)&gt;=$E54,$C54/12,0)*(1+$E$5)^2</f>
        <v>6188.1416666666655</v>
      </c>
      <c r="AN54" s="18">
        <f>IF(COUNT($H$4:AN$4)&gt;=$E54,$C54/12,0)*(1+$E$5)^2</f>
        <v>6188.1416666666655</v>
      </c>
      <c r="AO54" s="18">
        <f>IF(COUNT($H$4:AO$4)&gt;=$E54,$C54/12,0)*(1+$E$5)^2</f>
        <v>6188.1416666666655</v>
      </c>
      <c r="AP54" s="18">
        <f>IF(COUNT($H$4:AP$4)&gt;=$E54,$C54/12,0)*(1+$E$5)^2</f>
        <v>6188.1416666666655</v>
      </c>
      <c r="AQ54" s="18">
        <f>IF(COUNT($H$4:AQ$4)&gt;=$E54,$C54/12,0)*((1+$E$5)^2)+((R54*12)*$D54)</f>
        <v>12988.141666666666</v>
      </c>
      <c r="AR54" s="18">
        <f>IF(COUNT($H$4:AR$4)&gt;=$E54,$C54/12,0)*(1+$E$5)^3</f>
        <v>6466.6080416666655</v>
      </c>
      <c r="AS54" s="18">
        <f>IF(COUNT($H$4:AS$4)&gt;=$E54,$C54/12,0)*(1+$E$5)^3</f>
        <v>6466.6080416666655</v>
      </c>
      <c r="AT54" s="18">
        <f>IF(COUNT($H$4:AT$4)&gt;=$E54,$C54/12,0)*(1+$E$5)^3</f>
        <v>6466.6080416666655</v>
      </c>
      <c r="AU54" s="18">
        <f>IF(COUNT($H$4:AU$4)&gt;=$E54,$C54/12,0)*(1+$E$5)^3</f>
        <v>6466.6080416666655</v>
      </c>
      <c r="AV54" s="18">
        <f>IF(COUNT($H$4:AV$4)&gt;=$E54,$C54/12,0)*(1+$E$5)^3</f>
        <v>6466.6080416666655</v>
      </c>
      <c r="AW54" s="18">
        <f>IF(COUNT($H$4:AW$4)&gt;=$E54,$C54/12,0)*(1+$E$5)^3</f>
        <v>6466.6080416666655</v>
      </c>
      <c r="AX54" s="18">
        <f>IF(COUNT($H$4:AX$4)&gt;=$E54,$C54/12,0)*(1+$E$5)^3</f>
        <v>6466.6080416666655</v>
      </c>
      <c r="AY54" s="18">
        <f>IF(COUNT($H$4:AY$4)&gt;=$E54,$C54/12,0)*(1+$E$5)^3</f>
        <v>6466.6080416666655</v>
      </c>
      <c r="AZ54" s="18">
        <f>IF(COUNT($H$4:AZ$4)&gt;=$E54,$C54/12,0)*(1+$E$5)^3</f>
        <v>6466.6080416666655</v>
      </c>
      <c r="BA54" s="18">
        <f>IF(COUNT($H$4:BA$4)&gt;=$E54,$C54/12,0)*(1+$E$5)^3</f>
        <v>6466.6080416666655</v>
      </c>
      <c r="BB54" s="18">
        <f>IF(COUNT($H$4:BB$4)&gt;=$E54,$C54/12,0)*(1+$E$5)^3</f>
        <v>6466.6080416666655</v>
      </c>
      <c r="BC54" s="18">
        <f>IF(COUNT($H$4:BC$4)&gt;=$E54,$C54/12,0)*((1+$E$5)^3)+((R54*12)*$D54)</f>
        <v>13266.608041666666</v>
      </c>
      <c r="BD54" s="18">
        <f>IF(COUNT($H$4:BD$4)&gt;=$E54,$C54/12,0)*(1+$E$5)^4</f>
        <v>6757.605403541664</v>
      </c>
      <c r="BE54" s="18">
        <f>IF(COUNT($H$4:BE$4)&gt;=$E54,$C54/12,0)*(1+$E$5)^4</f>
        <v>6757.605403541664</v>
      </c>
      <c r="BF54" s="18">
        <f>IF(COUNT($H$4:BF$4)&gt;=$E54,$C54/12,0)*(1+$E$5)^4</f>
        <v>6757.605403541664</v>
      </c>
      <c r="BG54" s="18">
        <f>IF(COUNT($H$4:BG$4)&gt;=$E54,$C54/12,0)*(1+$E$5)^4</f>
        <v>6757.605403541664</v>
      </c>
      <c r="BH54" s="18">
        <f>IF(COUNT($H$4:BH$4)&gt;=$E54,$C54/12,0)*(1+$E$5)^4</f>
        <v>6757.605403541664</v>
      </c>
      <c r="BI54" s="18">
        <f>IF(COUNT($H$4:BI$4)&gt;=$E54,$C54/12,0)*(1+$E$5)^4</f>
        <v>6757.605403541664</v>
      </c>
      <c r="BJ54" s="18">
        <f>IF(COUNT($H$4:BJ$4)&gt;=$E54,$C54/12,0)*(1+$E$5)^4</f>
        <v>6757.605403541664</v>
      </c>
      <c r="BK54" s="18">
        <f>IF(COUNT($H$4:BK$4)&gt;=$E54,$C54/12,0)*(1+$E$5)^4</f>
        <v>6757.605403541664</v>
      </c>
      <c r="BL54" s="18">
        <f>IF(COUNT($H$4:BL$4)&gt;=$E54,$C54/12,0)*(1+$E$5)^4</f>
        <v>6757.605403541664</v>
      </c>
      <c r="BM54" s="18">
        <f>IF(COUNT($H$4:BM$4)&gt;=$E54,$C54/12,0)*(1+$E$5)^4</f>
        <v>6757.605403541664</v>
      </c>
      <c r="BN54" s="18">
        <f>IF(COUNT($H$4:BN$4)&gt;=$E54,$C54/12,0)*(1+$E$5)^4</f>
        <v>6757.605403541664</v>
      </c>
      <c r="BO54" s="18">
        <f>IF(COUNT($H$4:BO$4)&gt;=$E54,$C54/12,0)*((1+$E$5)^4)+((R54*12)*$D54)</f>
        <v>13557.605403541664</v>
      </c>
    </row>
    <row r="55" spans="1:67" ht="12.75">
      <c r="A55" s="222" t="s">
        <v>313</v>
      </c>
      <c r="B55" s="200" t="s">
        <v>97</v>
      </c>
      <c r="C55" s="191">
        <v>75000</v>
      </c>
      <c r="D55" s="201">
        <v>0.1</v>
      </c>
      <c r="E55" s="192">
        <v>8</v>
      </c>
      <c r="F55" s="16"/>
      <c r="G55" s="17"/>
      <c r="H55" s="18">
        <f>IF(COUNT($H$4:H$4)&gt;=$E55,$C55/12,0)</f>
        <v>0</v>
      </c>
      <c r="I55" s="18">
        <f>IF(COUNT($H$4:I$4)&gt;=$E55,$C55/12,0)</f>
        <v>0</v>
      </c>
      <c r="J55" s="18">
        <f>IF(COUNT($H$4:J$4)&gt;=$E55,$C55/12,0)</f>
        <v>0</v>
      </c>
      <c r="K55" s="18">
        <f>IF(COUNT($H$4:K$4)&gt;=$E55,$C55/12,0)</f>
        <v>0</v>
      </c>
      <c r="L55" s="18">
        <f>IF(COUNT($H$4:L$4)&gt;=$E55,$C55/12,0)</f>
        <v>0</v>
      </c>
      <c r="M55" s="18">
        <f>IF(COUNT($H$4:M$4)&gt;=$E55,$C55/12,0)</f>
        <v>0</v>
      </c>
      <c r="N55" s="18">
        <f>IF(COUNT($H$4:N$4)&gt;=$E55,$C55/12,0)</f>
        <v>0</v>
      </c>
      <c r="O55" s="18">
        <f>IF(COUNT($H$4:O$4)&gt;=$E55,$C55/12,0)</f>
        <v>6250</v>
      </c>
      <c r="P55" s="18">
        <f>IF(COUNT($H$4:P$4)&gt;=$E55,$C55/12,0)</f>
        <v>6250</v>
      </c>
      <c r="Q55" s="18">
        <f>IF(COUNT($H$4:Q$4)&gt;=$E55,$C55/12,0)</f>
        <v>6250</v>
      </c>
      <c r="R55" s="18">
        <f>IF(COUNT($H$4:R$4)&gt;=$E55,$C55/12,0)</f>
        <v>6250</v>
      </c>
      <c r="S55" s="18">
        <f>IF(COUNT($H$4:S$4)&gt;=$E55,$C55/12,0)+((R55*12)*$D55)</f>
        <v>13750</v>
      </c>
      <c r="T55" s="18">
        <f>IF(COUNT($H$4:T$4)&gt;=$E55,$C55/12,0)*(1+$E$5)</f>
        <v>6531.25</v>
      </c>
      <c r="U55" s="18">
        <f>IF(COUNT($H$4:U$4)&gt;=$E55,$C55/12,0)*(1+$E$5)</f>
        <v>6531.25</v>
      </c>
      <c r="V55" s="18">
        <f>IF(COUNT($H$4:V$4)&gt;=$E55,$C55/12,0)*(1+$E$5)</f>
        <v>6531.25</v>
      </c>
      <c r="W55" s="18">
        <f>IF(COUNT($H$4:W$4)&gt;=$E55,$C55/12,0)*(1+$E$5)</f>
        <v>6531.25</v>
      </c>
      <c r="X55" s="18">
        <f>IF(COUNT($H$4:X$4)&gt;=$E55,$C55/12,0)*(1+$E$5)</f>
        <v>6531.25</v>
      </c>
      <c r="Y55" s="18">
        <f>IF(COUNT($H$4:Y$4)&gt;=$E55,$C55/12,0)*(1+$E$5)</f>
        <v>6531.25</v>
      </c>
      <c r="Z55" s="18">
        <f>IF(COUNT($H$4:Z$4)&gt;=$E55,$C55/12,0)*(1+$E$5)</f>
        <v>6531.25</v>
      </c>
      <c r="AA55" s="18">
        <f>IF(COUNT($H$4:AA$4)&gt;=$E55,$C55/12,0)*(1+$E$5)</f>
        <v>6531.25</v>
      </c>
      <c r="AB55" s="18">
        <f>IF(COUNT($H$4:AB$4)&gt;=$E55,$C55/12,0)*(1+$E$5)</f>
        <v>6531.25</v>
      </c>
      <c r="AC55" s="18">
        <f>IF(COUNT($H$4:AC$4)&gt;=$E55,$C55/12,0)*(1+$E$5)</f>
        <v>6531.25</v>
      </c>
      <c r="AD55" s="18">
        <f>IF(COUNT($H$4:AD$4)&gt;=$E55,$C55/12,0)*(1+$E$5)</f>
        <v>6531.25</v>
      </c>
      <c r="AE55" s="18">
        <f>IF(COUNT($H$4:AE$4)&gt;=$E55,$C55/12,0)*(1+$E$5)+((R55*12)*$D55)</f>
        <v>14031.25</v>
      </c>
      <c r="AF55" s="18">
        <f>IF(COUNT($H$4:AF$4)&gt;=$E55,$C55/12,0)*(1+$E$5)^2</f>
        <v>6825.156249999999</v>
      </c>
      <c r="AG55" s="18">
        <f>IF(COUNT($H$4:AG$4)&gt;=$E55,$C55/12,0)*(1+$E$5)^2</f>
        <v>6825.156249999999</v>
      </c>
      <c r="AH55" s="18">
        <f>IF(COUNT($H$4:AH$4)&gt;=$E55,$C55/12,0)*(1+$E$5)^2</f>
        <v>6825.156249999999</v>
      </c>
      <c r="AI55" s="18">
        <f>IF(COUNT($H$4:AI$4)&gt;=$E55,$C55/12,0)*(1+$E$5)^2</f>
        <v>6825.156249999999</v>
      </c>
      <c r="AJ55" s="18">
        <f>IF(COUNT($H$4:AJ$4)&gt;=$E55,$C55/12,0)*(1+$E$5)^2</f>
        <v>6825.156249999999</v>
      </c>
      <c r="AK55" s="18">
        <f>IF(COUNT($H$4:AK$4)&gt;=$E55,$C55/12,0)*(1+$E$5)^2</f>
        <v>6825.156249999999</v>
      </c>
      <c r="AL55" s="18">
        <f>IF(COUNT($H$4:AL$4)&gt;=$E55,$C55/12,0)*(1+$E$5)^2</f>
        <v>6825.156249999999</v>
      </c>
      <c r="AM55" s="18">
        <f>IF(COUNT($H$4:AM$4)&gt;=$E55,$C55/12,0)*(1+$E$5)^2</f>
        <v>6825.156249999999</v>
      </c>
      <c r="AN55" s="18">
        <f>IF(COUNT($H$4:AN$4)&gt;=$E55,$C55/12,0)*(1+$E$5)^2</f>
        <v>6825.156249999999</v>
      </c>
      <c r="AO55" s="18">
        <f>IF(COUNT($H$4:AO$4)&gt;=$E55,$C55/12,0)*(1+$E$5)^2</f>
        <v>6825.156249999999</v>
      </c>
      <c r="AP55" s="18">
        <f>IF(COUNT($H$4:AP$4)&gt;=$E55,$C55/12,0)*(1+$E$5)^2</f>
        <v>6825.156249999999</v>
      </c>
      <c r="AQ55" s="18">
        <f>IF(COUNT($H$4:AQ$4)&gt;=$E55,$C55/12,0)*((1+$E$5)^2)+((R55*12)*$D55)</f>
        <v>14325.15625</v>
      </c>
      <c r="AR55" s="18">
        <f>IF(COUNT($H$4:AR$4)&gt;=$E55,$C55/12,0)*(1+$E$5)^3</f>
        <v>7132.288281249998</v>
      </c>
      <c r="AS55" s="18">
        <f>IF(COUNT($H$4:AS$4)&gt;=$E55,$C55/12,0)*(1+$E$5)^3</f>
        <v>7132.288281249998</v>
      </c>
      <c r="AT55" s="18">
        <f>IF(COUNT($H$4:AT$4)&gt;=$E55,$C55/12,0)*(1+$E$5)^3</f>
        <v>7132.288281249998</v>
      </c>
      <c r="AU55" s="18">
        <f>IF(COUNT($H$4:AU$4)&gt;=$E55,$C55/12,0)*(1+$E$5)^3</f>
        <v>7132.288281249998</v>
      </c>
      <c r="AV55" s="18">
        <f>IF(COUNT($H$4:AV$4)&gt;=$E55,$C55/12,0)*(1+$E$5)^3</f>
        <v>7132.288281249998</v>
      </c>
      <c r="AW55" s="18">
        <f>IF(COUNT($H$4:AW$4)&gt;=$E55,$C55/12,0)*(1+$E$5)^3</f>
        <v>7132.288281249998</v>
      </c>
      <c r="AX55" s="18">
        <f>IF(COUNT($H$4:AX$4)&gt;=$E55,$C55/12,0)*(1+$E$5)^3</f>
        <v>7132.288281249998</v>
      </c>
      <c r="AY55" s="18">
        <f>IF(COUNT($H$4:AY$4)&gt;=$E55,$C55/12,0)*(1+$E$5)^3</f>
        <v>7132.288281249998</v>
      </c>
      <c r="AZ55" s="18">
        <f>IF(COUNT($H$4:AZ$4)&gt;=$E55,$C55/12,0)*(1+$E$5)^3</f>
        <v>7132.288281249998</v>
      </c>
      <c r="BA55" s="18">
        <f>IF(COUNT($H$4:BA$4)&gt;=$E55,$C55/12,0)*(1+$E$5)^3</f>
        <v>7132.288281249998</v>
      </c>
      <c r="BB55" s="18">
        <f>IF(COUNT($H$4:BB$4)&gt;=$E55,$C55/12,0)*(1+$E$5)^3</f>
        <v>7132.288281249998</v>
      </c>
      <c r="BC55" s="18">
        <f>IF(COUNT($H$4:BC$4)&gt;=$E55,$C55/12,0)*((1+$E$5)^3)+((R55*12)*$D55)</f>
        <v>14632.28828125</v>
      </c>
      <c r="BD55" s="18">
        <f>IF(COUNT($H$4:BD$4)&gt;=$E55,$C55/12,0)*(1+$E$5)^4</f>
        <v>7453.241253906247</v>
      </c>
      <c r="BE55" s="18">
        <f>IF(COUNT($H$4:BE$4)&gt;=$E55,$C55/12,0)*(1+$E$5)^4</f>
        <v>7453.241253906247</v>
      </c>
      <c r="BF55" s="18">
        <f>IF(COUNT($H$4:BF$4)&gt;=$E55,$C55/12,0)*(1+$E$5)^4</f>
        <v>7453.241253906247</v>
      </c>
      <c r="BG55" s="18">
        <f>IF(COUNT($H$4:BG$4)&gt;=$E55,$C55/12,0)*(1+$E$5)^4</f>
        <v>7453.241253906247</v>
      </c>
      <c r="BH55" s="18">
        <f>IF(COUNT($H$4:BH$4)&gt;=$E55,$C55/12,0)*(1+$E$5)^4</f>
        <v>7453.241253906247</v>
      </c>
      <c r="BI55" s="18">
        <f>IF(COUNT($H$4:BI$4)&gt;=$E55,$C55/12,0)*(1+$E$5)^4</f>
        <v>7453.241253906247</v>
      </c>
      <c r="BJ55" s="18">
        <f>IF(COUNT($H$4:BJ$4)&gt;=$E55,$C55/12,0)*(1+$E$5)^4</f>
        <v>7453.241253906247</v>
      </c>
      <c r="BK55" s="18">
        <f>IF(COUNT($H$4:BK$4)&gt;=$E55,$C55/12,0)*(1+$E$5)^4</f>
        <v>7453.241253906247</v>
      </c>
      <c r="BL55" s="18">
        <f>IF(COUNT($H$4:BL$4)&gt;=$E55,$C55/12,0)*(1+$E$5)^4</f>
        <v>7453.241253906247</v>
      </c>
      <c r="BM55" s="18">
        <f>IF(COUNT($H$4:BM$4)&gt;=$E55,$C55/12,0)*(1+$E$5)^4</f>
        <v>7453.241253906247</v>
      </c>
      <c r="BN55" s="18">
        <f>IF(COUNT($H$4:BN$4)&gt;=$E55,$C55/12,0)*(1+$E$5)^4</f>
        <v>7453.241253906247</v>
      </c>
      <c r="BO55" s="18">
        <f>IF(COUNT($H$4:BO$4)&gt;=$E55,$C55/12,0)*((1+$E$5)^4)+((R55*12)*$D55)</f>
        <v>14953.241253906246</v>
      </c>
    </row>
    <row r="56" spans="1:67" ht="12.75">
      <c r="A56" s="222" t="s">
        <v>252</v>
      </c>
      <c r="B56" s="200" t="s">
        <v>97</v>
      </c>
      <c r="C56" s="191">
        <v>75000</v>
      </c>
      <c r="D56" s="201">
        <v>0.1</v>
      </c>
      <c r="E56" s="192">
        <v>11</v>
      </c>
      <c r="F56" s="16"/>
      <c r="G56" s="17"/>
      <c r="H56" s="18">
        <f>IF(COUNT($H$4:H$4)&gt;=$E56,$C56/12,0)</f>
        <v>0</v>
      </c>
      <c r="I56" s="18">
        <f>IF(COUNT($H$4:I$4)&gt;=$E56,$C56/12,0)</f>
        <v>0</v>
      </c>
      <c r="J56" s="18">
        <f>IF(COUNT($H$4:J$4)&gt;=$E56,$C56/12,0)</f>
        <v>0</v>
      </c>
      <c r="K56" s="18">
        <f>IF(COUNT($H$4:K$4)&gt;=$E56,$C56/12,0)</f>
        <v>0</v>
      </c>
      <c r="L56" s="18">
        <f>IF(COUNT($H$4:L$4)&gt;=$E56,$C56/12,0)</f>
        <v>0</v>
      </c>
      <c r="M56" s="18">
        <f>IF(COUNT($H$4:M$4)&gt;=$E56,$C56/12,0)</f>
        <v>0</v>
      </c>
      <c r="N56" s="18">
        <f>IF(COUNT($H$4:N$4)&gt;=$E56,$C56/12,0)</f>
        <v>0</v>
      </c>
      <c r="O56" s="18">
        <f>IF(COUNT($H$4:O$4)&gt;=$E56,$C56/12,0)</f>
        <v>0</v>
      </c>
      <c r="P56" s="18">
        <f>IF(COUNT($H$4:P$4)&gt;=$E56,$C56/12,0)</f>
        <v>0</v>
      </c>
      <c r="Q56" s="18">
        <f>IF(COUNT($H$4:Q$4)&gt;=$E56,$C56/12,0)</f>
        <v>0</v>
      </c>
      <c r="R56" s="18">
        <f>IF(COUNT($H$4:R$4)&gt;=$E56,$C56/12,0)</f>
        <v>6250</v>
      </c>
      <c r="S56" s="18">
        <f>IF(COUNT($H$4:S$4)&gt;=$E56,$C56/12,0)+((R56*12)*$D56)</f>
        <v>13750</v>
      </c>
      <c r="T56" s="18">
        <f>IF(COUNT($H$4:T$4)&gt;=$E56,$C56/12,0)*(1+$E$5)</f>
        <v>6531.25</v>
      </c>
      <c r="U56" s="18">
        <f>IF(COUNT($H$4:U$4)&gt;=$E56,$C56/12,0)*(1+$E$5)</f>
        <v>6531.25</v>
      </c>
      <c r="V56" s="18">
        <f>IF(COUNT($H$4:V$4)&gt;=$E56,$C56/12,0)*(1+$E$5)</f>
        <v>6531.25</v>
      </c>
      <c r="W56" s="18">
        <f>IF(COUNT($H$4:W$4)&gt;=$E56,$C56/12,0)*(1+$E$5)</f>
        <v>6531.25</v>
      </c>
      <c r="X56" s="18">
        <f>IF(COUNT($H$4:X$4)&gt;=$E56,$C56/12,0)*(1+$E$5)</f>
        <v>6531.25</v>
      </c>
      <c r="Y56" s="18">
        <f>IF(COUNT($H$4:Y$4)&gt;=$E56,$C56/12,0)*(1+$E$5)</f>
        <v>6531.25</v>
      </c>
      <c r="Z56" s="18">
        <f>IF(COUNT($H$4:Z$4)&gt;=$E56,$C56/12,0)*(1+$E$5)</f>
        <v>6531.25</v>
      </c>
      <c r="AA56" s="18">
        <f>IF(COUNT($H$4:AA$4)&gt;=$E56,$C56/12,0)*(1+$E$5)</f>
        <v>6531.25</v>
      </c>
      <c r="AB56" s="18">
        <f>IF(COUNT($H$4:AB$4)&gt;=$E56,$C56/12,0)*(1+$E$5)</f>
        <v>6531.25</v>
      </c>
      <c r="AC56" s="18">
        <f>IF(COUNT($H$4:AC$4)&gt;=$E56,$C56/12,0)*(1+$E$5)</f>
        <v>6531.25</v>
      </c>
      <c r="AD56" s="18">
        <f>IF(COUNT($H$4:AD$4)&gt;=$E56,$C56/12,0)*(1+$E$5)</f>
        <v>6531.25</v>
      </c>
      <c r="AE56" s="18">
        <f>IF(COUNT($H$4:AE$4)&gt;=$E56,$C56/12,0)*(1+$E$5)+((R56*12)*$D56)</f>
        <v>14031.25</v>
      </c>
      <c r="AF56" s="18">
        <f>IF(COUNT($H$4:AF$4)&gt;=$E56,$C56/12,0)*(1+$E$5)^2</f>
        <v>6825.156249999999</v>
      </c>
      <c r="AG56" s="18">
        <f>IF(COUNT($H$4:AG$4)&gt;=$E56,$C56/12,0)*(1+$E$5)^2</f>
        <v>6825.156249999999</v>
      </c>
      <c r="AH56" s="18">
        <f>IF(COUNT($H$4:AH$4)&gt;=$E56,$C56/12,0)*(1+$E$5)^2</f>
        <v>6825.156249999999</v>
      </c>
      <c r="AI56" s="18">
        <f>IF(COUNT($H$4:AI$4)&gt;=$E56,$C56/12,0)*(1+$E$5)^2</f>
        <v>6825.156249999999</v>
      </c>
      <c r="AJ56" s="18">
        <f>IF(COUNT($H$4:AJ$4)&gt;=$E56,$C56/12,0)*(1+$E$5)^2</f>
        <v>6825.156249999999</v>
      </c>
      <c r="AK56" s="18">
        <f>IF(COUNT($H$4:AK$4)&gt;=$E56,$C56/12,0)*(1+$E$5)^2</f>
        <v>6825.156249999999</v>
      </c>
      <c r="AL56" s="18">
        <f>IF(COUNT($H$4:AL$4)&gt;=$E56,$C56/12,0)*(1+$E$5)^2</f>
        <v>6825.156249999999</v>
      </c>
      <c r="AM56" s="18">
        <f>IF(COUNT($H$4:AM$4)&gt;=$E56,$C56/12,0)*(1+$E$5)^2</f>
        <v>6825.156249999999</v>
      </c>
      <c r="AN56" s="18">
        <f>IF(COUNT($H$4:AN$4)&gt;=$E56,$C56/12,0)*(1+$E$5)^2</f>
        <v>6825.156249999999</v>
      </c>
      <c r="AO56" s="18">
        <f>IF(COUNT($H$4:AO$4)&gt;=$E56,$C56/12,0)*(1+$E$5)^2</f>
        <v>6825.156249999999</v>
      </c>
      <c r="AP56" s="18">
        <f>IF(COUNT($H$4:AP$4)&gt;=$E56,$C56/12,0)*(1+$E$5)^2</f>
        <v>6825.156249999999</v>
      </c>
      <c r="AQ56" s="18">
        <f>IF(COUNT($H$4:AQ$4)&gt;=$E56,$C56/12,0)*((1+$E$5)^2)+((R56*12)*$D56)</f>
        <v>14325.15625</v>
      </c>
      <c r="AR56" s="18">
        <f>IF(COUNT($H$4:AR$4)&gt;=$E56,$C56/12,0)*(1+$E$5)^3</f>
        <v>7132.288281249998</v>
      </c>
      <c r="AS56" s="18">
        <f>IF(COUNT($H$4:AS$4)&gt;=$E56,$C56/12,0)*(1+$E$5)^3</f>
        <v>7132.288281249998</v>
      </c>
      <c r="AT56" s="18">
        <f>IF(COUNT($H$4:AT$4)&gt;=$E56,$C56/12,0)*(1+$E$5)^3</f>
        <v>7132.288281249998</v>
      </c>
      <c r="AU56" s="18">
        <f>IF(COUNT($H$4:AU$4)&gt;=$E56,$C56/12,0)*(1+$E$5)^3</f>
        <v>7132.288281249998</v>
      </c>
      <c r="AV56" s="18">
        <f>IF(COUNT($H$4:AV$4)&gt;=$E56,$C56/12,0)*(1+$E$5)^3</f>
        <v>7132.288281249998</v>
      </c>
      <c r="AW56" s="18">
        <f>IF(COUNT($H$4:AW$4)&gt;=$E56,$C56/12,0)*(1+$E$5)^3</f>
        <v>7132.288281249998</v>
      </c>
      <c r="AX56" s="18">
        <f>IF(COUNT($H$4:AX$4)&gt;=$E56,$C56/12,0)*(1+$E$5)^3</f>
        <v>7132.288281249998</v>
      </c>
      <c r="AY56" s="18">
        <f>IF(COUNT($H$4:AY$4)&gt;=$E56,$C56/12,0)*(1+$E$5)^3</f>
        <v>7132.288281249998</v>
      </c>
      <c r="AZ56" s="18">
        <f>IF(COUNT($H$4:AZ$4)&gt;=$E56,$C56/12,0)*(1+$E$5)^3</f>
        <v>7132.288281249998</v>
      </c>
      <c r="BA56" s="18">
        <f>IF(COUNT($H$4:BA$4)&gt;=$E56,$C56/12,0)*(1+$E$5)^3</f>
        <v>7132.288281249998</v>
      </c>
      <c r="BB56" s="18">
        <f>IF(COUNT($H$4:BB$4)&gt;=$E56,$C56/12,0)*(1+$E$5)^3</f>
        <v>7132.288281249998</v>
      </c>
      <c r="BC56" s="18">
        <f>IF(COUNT($H$4:BC$4)&gt;=$E56,$C56/12,0)*((1+$E$5)^3)+((R56*12)*$D56)</f>
        <v>14632.28828125</v>
      </c>
      <c r="BD56" s="18">
        <f>IF(COUNT($H$4:BD$4)&gt;=$E56,$C56/12,0)*(1+$E$5)^4</f>
        <v>7453.241253906247</v>
      </c>
      <c r="BE56" s="18">
        <f>IF(COUNT($H$4:BE$4)&gt;=$E56,$C56/12,0)*(1+$E$5)^4</f>
        <v>7453.241253906247</v>
      </c>
      <c r="BF56" s="18">
        <f>IF(COUNT($H$4:BF$4)&gt;=$E56,$C56/12,0)*(1+$E$5)^4</f>
        <v>7453.241253906247</v>
      </c>
      <c r="BG56" s="18">
        <f>IF(COUNT($H$4:BG$4)&gt;=$E56,$C56/12,0)*(1+$E$5)^4</f>
        <v>7453.241253906247</v>
      </c>
      <c r="BH56" s="18">
        <f>IF(COUNT($H$4:BH$4)&gt;=$E56,$C56/12,0)*(1+$E$5)^4</f>
        <v>7453.241253906247</v>
      </c>
      <c r="BI56" s="18">
        <f>IF(COUNT($H$4:BI$4)&gt;=$E56,$C56/12,0)*(1+$E$5)^4</f>
        <v>7453.241253906247</v>
      </c>
      <c r="BJ56" s="18">
        <f>IF(COUNT($H$4:BJ$4)&gt;=$E56,$C56/12,0)*(1+$E$5)^4</f>
        <v>7453.241253906247</v>
      </c>
      <c r="BK56" s="18">
        <f>IF(COUNT($H$4:BK$4)&gt;=$E56,$C56/12,0)*(1+$E$5)^4</f>
        <v>7453.241253906247</v>
      </c>
      <c r="BL56" s="18">
        <f>IF(COUNT($H$4:BL$4)&gt;=$E56,$C56/12,0)*(1+$E$5)^4</f>
        <v>7453.241253906247</v>
      </c>
      <c r="BM56" s="18">
        <f>IF(COUNT($H$4:BM$4)&gt;=$E56,$C56/12,0)*(1+$E$5)^4</f>
        <v>7453.241253906247</v>
      </c>
      <c r="BN56" s="18">
        <f>IF(COUNT($H$4:BN$4)&gt;=$E56,$C56/12,0)*(1+$E$5)^4</f>
        <v>7453.241253906247</v>
      </c>
      <c r="BO56" s="18">
        <f>IF(COUNT($H$4:BO$4)&gt;=$E56,$C56/12,0)*((1+$E$5)^4)+((R56*12)*$D56)</f>
        <v>14953.241253906246</v>
      </c>
    </row>
    <row r="57" spans="1:67" ht="12.75">
      <c r="A57" s="222" t="s">
        <v>101</v>
      </c>
      <c r="B57" s="200" t="s">
        <v>97</v>
      </c>
      <c r="C57" s="191">
        <v>35000</v>
      </c>
      <c r="D57" s="201">
        <v>0.1</v>
      </c>
      <c r="E57" s="192">
        <v>3</v>
      </c>
      <c r="F57" s="16"/>
      <c r="G57" s="17"/>
      <c r="H57" s="18">
        <f>IF(COUNT($H$4:H$4)&gt;=$E57,$C57/12,0)</f>
        <v>0</v>
      </c>
      <c r="I57" s="18">
        <f>IF(COUNT($H$4:I$4)&gt;=$E57,$C57/12,0)</f>
        <v>0</v>
      </c>
      <c r="J57" s="18">
        <f>IF(COUNT($H$4:J$4)&gt;=$E57,$C57/12,0)</f>
        <v>2916.6666666666665</v>
      </c>
      <c r="K57" s="18">
        <f>IF(COUNT($H$4:K$4)&gt;=$E57,$C57/12,0)</f>
        <v>2916.6666666666665</v>
      </c>
      <c r="L57" s="18">
        <f>IF(COUNT($H$4:L$4)&gt;=$E57,$C57/12,0)</f>
        <v>2916.6666666666665</v>
      </c>
      <c r="M57" s="18">
        <f>IF(COUNT($H$4:M$4)&gt;=$E57,$C57/12,0)</f>
        <v>2916.6666666666665</v>
      </c>
      <c r="N57" s="18">
        <f>IF(COUNT($H$4:N$4)&gt;=$E57,$C57/12,0)</f>
        <v>2916.6666666666665</v>
      </c>
      <c r="O57" s="18">
        <f>IF(COUNT($H$4:O$4)&gt;=$E57,$C57/12,0)</f>
        <v>2916.6666666666665</v>
      </c>
      <c r="P57" s="18">
        <f>IF(COUNT($H$4:P$4)&gt;=$E57,$C57/12,0)</f>
        <v>2916.6666666666665</v>
      </c>
      <c r="Q57" s="18">
        <f>IF(COUNT($H$4:Q$4)&gt;=$E57,$C57/12,0)</f>
        <v>2916.6666666666665</v>
      </c>
      <c r="R57" s="18">
        <f>IF(COUNT($H$4:R$4)&gt;=$E57,$C57/12,0)</f>
        <v>2916.6666666666665</v>
      </c>
      <c r="S57" s="18">
        <f>IF(COUNT($H$4:S$4)&gt;=$E57,$C57/12,0)+((R57*12)*$D57)</f>
        <v>6416.666666666666</v>
      </c>
      <c r="T57" s="18">
        <f>IF(COUNT($H$4:T$4)&gt;=$E57,$C57/12,0)*(1+$E$5)</f>
        <v>3047.9166666666665</v>
      </c>
      <c r="U57" s="18">
        <f>IF(COUNT($H$4:U$4)&gt;=$E57,$C57/12,0)*(1+$E$5)</f>
        <v>3047.9166666666665</v>
      </c>
      <c r="V57" s="18">
        <f>IF(COUNT($H$4:V$4)&gt;=$E57,$C57/12,0)*(1+$E$5)</f>
        <v>3047.9166666666665</v>
      </c>
      <c r="W57" s="18">
        <f>IF(COUNT($H$4:W$4)&gt;=$E57,$C57/12,0)*(1+$E$5)</f>
        <v>3047.9166666666665</v>
      </c>
      <c r="X57" s="18">
        <f>IF(COUNT($H$4:X$4)&gt;=$E57,$C57/12,0)*(1+$E$5)</f>
        <v>3047.9166666666665</v>
      </c>
      <c r="Y57" s="18">
        <f>IF(COUNT($H$4:Y$4)&gt;=$E57,$C57/12,0)*(1+$E$5)</f>
        <v>3047.9166666666665</v>
      </c>
      <c r="Z57" s="18">
        <f>IF(COUNT($H$4:Z$4)&gt;=$E57,$C57/12,0)*(1+$E$5)</f>
        <v>3047.9166666666665</v>
      </c>
      <c r="AA57" s="18">
        <f>IF(COUNT($H$4:AA$4)&gt;=$E57,$C57/12,0)*(1+$E$5)</f>
        <v>3047.9166666666665</v>
      </c>
      <c r="AB57" s="18">
        <f>IF(COUNT($H$4:AB$4)&gt;=$E57,$C57/12,0)*(1+$E$5)</f>
        <v>3047.9166666666665</v>
      </c>
      <c r="AC57" s="18">
        <f>IF(COUNT($H$4:AC$4)&gt;=$E57,$C57/12,0)*(1+$E$5)</f>
        <v>3047.9166666666665</v>
      </c>
      <c r="AD57" s="18">
        <f>IF(COUNT($H$4:AD$4)&gt;=$E57,$C57/12,0)*(1+$E$5)</f>
        <v>3047.9166666666665</v>
      </c>
      <c r="AE57" s="18">
        <f>IF(COUNT($H$4:AE$4)&gt;=$E57,$C57/12,0)*(1+$E$5)+((R57*12)*$D57)</f>
        <v>6547.916666666666</v>
      </c>
      <c r="AF57" s="18">
        <f>IF(COUNT($H$4:AF$4)&gt;=$E57,$C57/12,0)*(1+$E$5)^2</f>
        <v>3185.072916666666</v>
      </c>
      <c r="AG57" s="18">
        <f>IF(COUNT($H$4:AG$4)&gt;=$E57,$C57/12,0)*(1+$E$5)^2</f>
        <v>3185.072916666666</v>
      </c>
      <c r="AH57" s="18">
        <f>IF(COUNT($H$4:AH$4)&gt;=$E57,$C57/12,0)*(1+$E$5)^2</f>
        <v>3185.072916666666</v>
      </c>
      <c r="AI57" s="18">
        <f>IF(COUNT($H$4:AI$4)&gt;=$E57,$C57/12,0)*(1+$E$5)^2</f>
        <v>3185.072916666666</v>
      </c>
      <c r="AJ57" s="18">
        <f>IF(COUNT($H$4:AJ$4)&gt;=$E57,$C57/12,0)*(1+$E$5)^2</f>
        <v>3185.072916666666</v>
      </c>
      <c r="AK57" s="18">
        <f>IF(COUNT($H$4:AK$4)&gt;=$E57,$C57/12,0)*(1+$E$5)^2</f>
        <v>3185.072916666666</v>
      </c>
      <c r="AL57" s="18">
        <f>IF(COUNT($H$4:AL$4)&gt;=$E57,$C57/12,0)*(1+$E$5)^2</f>
        <v>3185.072916666666</v>
      </c>
      <c r="AM57" s="18">
        <f>IF(COUNT($H$4:AM$4)&gt;=$E57,$C57/12,0)*(1+$E$5)^2</f>
        <v>3185.072916666666</v>
      </c>
      <c r="AN57" s="18">
        <f>IF(COUNT($H$4:AN$4)&gt;=$E57,$C57/12,0)*(1+$E$5)^2</f>
        <v>3185.072916666666</v>
      </c>
      <c r="AO57" s="18">
        <f>IF(COUNT($H$4:AO$4)&gt;=$E57,$C57/12,0)*(1+$E$5)^2</f>
        <v>3185.072916666666</v>
      </c>
      <c r="AP57" s="18">
        <f>IF(COUNT($H$4:AP$4)&gt;=$E57,$C57/12,0)*(1+$E$5)^2</f>
        <v>3185.072916666666</v>
      </c>
      <c r="AQ57" s="18">
        <f>IF(COUNT($H$4:AQ$4)&gt;=$E57,$C57/12,0)*((1+$E$5)^2)+((R57*12)*$D57)</f>
        <v>6685.072916666666</v>
      </c>
      <c r="AR57" s="18">
        <f>IF(COUNT($H$4:AR$4)&gt;=$E57,$C57/12,0)*(1+$E$5)^3</f>
        <v>3328.4011979166658</v>
      </c>
      <c r="AS57" s="18">
        <f>IF(COUNT($H$4:AS$4)&gt;=$E57,$C57/12,0)*(1+$E$5)^3</f>
        <v>3328.4011979166658</v>
      </c>
      <c r="AT57" s="18">
        <f>IF(COUNT($H$4:AT$4)&gt;=$E57,$C57/12,0)*(1+$E$5)^3</f>
        <v>3328.4011979166658</v>
      </c>
      <c r="AU57" s="18">
        <f>IF(COUNT($H$4:AU$4)&gt;=$E57,$C57/12,0)*(1+$E$5)^3</f>
        <v>3328.4011979166658</v>
      </c>
      <c r="AV57" s="18">
        <f>IF(COUNT($H$4:AV$4)&gt;=$E57,$C57/12,0)*(1+$E$5)^3</f>
        <v>3328.4011979166658</v>
      </c>
      <c r="AW57" s="18">
        <f>IF(COUNT($H$4:AW$4)&gt;=$E57,$C57/12,0)*(1+$E$5)^3</f>
        <v>3328.4011979166658</v>
      </c>
      <c r="AX57" s="18">
        <f>IF(COUNT($H$4:AX$4)&gt;=$E57,$C57/12,0)*(1+$E$5)^3</f>
        <v>3328.4011979166658</v>
      </c>
      <c r="AY57" s="18">
        <f>IF(COUNT($H$4:AY$4)&gt;=$E57,$C57/12,0)*(1+$E$5)^3</f>
        <v>3328.4011979166658</v>
      </c>
      <c r="AZ57" s="18">
        <f>IF(COUNT($H$4:AZ$4)&gt;=$E57,$C57/12,0)*(1+$E$5)^3</f>
        <v>3328.4011979166658</v>
      </c>
      <c r="BA57" s="18">
        <f>IF(COUNT($H$4:BA$4)&gt;=$E57,$C57/12,0)*(1+$E$5)^3</f>
        <v>3328.4011979166658</v>
      </c>
      <c r="BB57" s="18">
        <f>IF(COUNT($H$4:BB$4)&gt;=$E57,$C57/12,0)*(1+$E$5)^3</f>
        <v>3328.4011979166658</v>
      </c>
      <c r="BC57" s="18">
        <f>IF(COUNT($H$4:BC$4)&gt;=$E57,$C57/12,0)*((1+$E$5)^3)+((R57*12)*$D57)</f>
        <v>6828.401197916666</v>
      </c>
      <c r="BD57" s="18">
        <f>IF(COUNT($H$4:BD$4)&gt;=$E57,$C57/12,0)*(1+$E$5)^4</f>
        <v>3478.179251822915</v>
      </c>
      <c r="BE57" s="18">
        <f>IF(COUNT($H$4:BE$4)&gt;=$E57,$C57/12,0)*(1+$E$5)^4</f>
        <v>3478.179251822915</v>
      </c>
      <c r="BF57" s="18">
        <f>IF(COUNT($H$4:BF$4)&gt;=$E57,$C57/12,0)*(1+$E$5)^4</f>
        <v>3478.179251822915</v>
      </c>
      <c r="BG57" s="18">
        <f>IF(COUNT($H$4:BG$4)&gt;=$E57,$C57/12,0)*(1+$E$5)^4</f>
        <v>3478.179251822915</v>
      </c>
      <c r="BH57" s="18">
        <f>IF(COUNT($H$4:BH$4)&gt;=$E57,$C57/12,0)*(1+$E$5)^4</f>
        <v>3478.179251822915</v>
      </c>
      <c r="BI57" s="18">
        <f>IF(COUNT($H$4:BI$4)&gt;=$E57,$C57/12,0)*(1+$E$5)^4</f>
        <v>3478.179251822915</v>
      </c>
      <c r="BJ57" s="18">
        <f>IF(COUNT($H$4:BJ$4)&gt;=$E57,$C57/12,0)*(1+$E$5)^4</f>
        <v>3478.179251822915</v>
      </c>
      <c r="BK57" s="18">
        <f>IF(COUNT($H$4:BK$4)&gt;=$E57,$C57/12,0)*(1+$E$5)^4</f>
        <v>3478.179251822915</v>
      </c>
      <c r="BL57" s="18">
        <f>IF(COUNT($H$4:BL$4)&gt;=$E57,$C57/12,0)*(1+$E$5)^4</f>
        <v>3478.179251822915</v>
      </c>
      <c r="BM57" s="18">
        <f>IF(COUNT($H$4:BM$4)&gt;=$E57,$C57/12,0)*(1+$E$5)^4</f>
        <v>3478.179251822915</v>
      </c>
      <c r="BN57" s="18">
        <f>IF(COUNT($H$4:BN$4)&gt;=$E57,$C57/12,0)*(1+$E$5)^4</f>
        <v>3478.179251822915</v>
      </c>
      <c r="BO57" s="18">
        <f>IF(COUNT($H$4:BO$4)&gt;=$E57,$C57/12,0)*((1+$E$5)^4)+((R57*12)*$D57)</f>
        <v>6978.179251822915</v>
      </c>
    </row>
    <row r="58" spans="1:31" ht="12.75">
      <c r="A58" s="222"/>
      <c r="B58" s="200"/>
      <c r="C58" s="191"/>
      <c r="D58" s="191"/>
      <c r="E58" s="192"/>
      <c r="F58" s="16"/>
      <c r="G58" s="17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</row>
    <row r="59" spans="1:31" ht="12.75">
      <c r="A59" s="224"/>
      <c r="B59" s="190"/>
      <c r="C59" s="191"/>
      <c r="D59" s="191"/>
      <c r="E59" s="192"/>
      <c r="F59" s="9"/>
      <c r="G59" s="7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1:67" ht="13.5" thickBot="1">
      <c r="A60" s="5"/>
      <c r="B60" s="154"/>
      <c r="C60" s="202"/>
      <c r="D60" s="202" t="s">
        <v>3</v>
      </c>
      <c r="F60" s="6"/>
      <c r="G60" s="5"/>
      <c r="H60" s="31">
        <f>SUM(H7:H59)</f>
        <v>22500</v>
      </c>
      <c r="I60" s="31">
        <f>SUM(I7:I59)</f>
        <v>52583.33333333333</v>
      </c>
      <c r="J60" s="31">
        <f>SUM(J7:J59)</f>
        <v>90250.00000000001</v>
      </c>
      <c r="K60" s="31">
        <f>SUM(K7:K59)</f>
        <v>115750.00000000003</v>
      </c>
      <c r="L60" s="31">
        <f aca="true" t="shared" si="0" ref="L60:AE60">SUM(L7:L59)</f>
        <v>127833.33333333337</v>
      </c>
      <c r="M60" s="31">
        <f>SUM(M7:M59)</f>
        <v>130000.00000000004</v>
      </c>
      <c r="N60" s="31">
        <f t="shared" si="0"/>
        <v>130000.00000000004</v>
      </c>
      <c r="O60" s="31">
        <f t="shared" si="0"/>
        <v>141333.33333333337</v>
      </c>
      <c r="P60" s="31">
        <f t="shared" si="0"/>
        <v>141333.33333333337</v>
      </c>
      <c r="Q60" s="31">
        <f t="shared" si="0"/>
        <v>141333.33333333337</v>
      </c>
      <c r="R60" s="31">
        <f t="shared" si="0"/>
        <v>152666.6666666667</v>
      </c>
      <c r="S60" s="31">
        <f t="shared" si="0"/>
        <v>372016.66666666686</v>
      </c>
      <c r="T60" s="31">
        <f t="shared" si="0"/>
        <v>159536.66666666672</v>
      </c>
      <c r="U60" s="31">
        <f t="shared" si="0"/>
        <v>159536.66666666672</v>
      </c>
      <c r="V60" s="31">
        <f t="shared" si="0"/>
        <v>159536.66666666672</v>
      </c>
      <c r="W60" s="31">
        <f t="shared" si="0"/>
        <v>159536.66666666672</v>
      </c>
      <c r="X60" s="31">
        <f t="shared" si="0"/>
        <v>159536.66666666672</v>
      </c>
      <c r="Y60" s="31">
        <f t="shared" si="0"/>
        <v>163020.00000000003</v>
      </c>
      <c r="Z60" s="31">
        <f t="shared" si="0"/>
        <v>163020.00000000003</v>
      </c>
      <c r="AA60" s="31">
        <f t="shared" si="0"/>
        <v>163020.00000000003</v>
      </c>
      <c r="AB60" s="31">
        <f t="shared" si="0"/>
        <v>163020.00000000003</v>
      </c>
      <c r="AC60" s="31">
        <f t="shared" si="0"/>
        <v>163020.00000000003</v>
      </c>
      <c r="AD60" s="31">
        <f t="shared" si="0"/>
        <v>163020.00000000003</v>
      </c>
      <c r="AE60" s="31">
        <f t="shared" si="0"/>
        <v>382370.00000000023</v>
      </c>
      <c r="AF60" s="31">
        <f aca="true" t="shared" si="1" ref="AF60:BO60">SUM(AF7:AF59)</f>
        <v>170355.89999999994</v>
      </c>
      <c r="AG60" s="31">
        <f t="shared" si="1"/>
        <v>170355.89999999994</v>
      </c>
      <c r="AH60" s="31">
        <f t="shared" si="1"/>
        <v>170355.89999999994</v>
      </c>
      <c r="AI60" s="31">
        <f t="shared" si="1"/>
        <v>170355.89999999994</v>
      </c>
      <c r="AJ60" s="31">
        <f t="shared" si="1"/>
        <v>170355.89999999994</v>
      </c>
      <c r="AK60" s="31">
        <f t="shared" si="1"/>
        <v>173995.98333333325</v>
      </c>
      <c r="AL60" s="31">
        <f t="shared" si="1"/>
        <v>173995.98333333325</v>
      </c>
      <c r="AM60" s="31">
        <f t="shared" si="1"/>
        <v>173995.98333333325</v>
      </c>
      <c r="AN60" s="31">
        <f t="shared" si="1"/>
        <v>173995.98333333325</v>
      </c>
      <c r="AO60" s="31">
        <f t="shared" si="1"/>
        <v>173995.98333333325</v>
      </c>
      <c r="AP60" s="31">
        <f t="shared" si="1"/>
        <v>173995.98333333325</v>
      </c>
      <c r="AQ60" s="31">
        <f t="shared" si="1"/>
        <v>393345.9833333334</v>
      </c>
      <c r="AR60" s="31">
        <f t="shared" si="1"/>
        <v>181825.8025833332</v>
      </c>
      <c r="AS60" s="31">
        <f t="shared" si="1"/>
        <v>181825.8025833332</v>
      </c>
      <c r="AT60" s="31">
        <f t="shared" si="1"/>
        <v>181825.8025833332</v>
      </c>
      <c r="AU60" s="31">
        <f t="shared" si="1"/>
        <v>181825.8025833332</v>
      </c>
      <c r="AV60" s="31">
        <f t="shared" si="1"/>
        <v>181825.8025833332</v>
      </c>
      <c r="AW60" s="31">
        <f t="shared" si="1"/>
        <v>181825.8025833332</v>
      </c>
      <c r="AX60" s="31">
        <f t="shared" si="1"/>
        <v>181825.8025833332</v>
      </c>
      <c r="AY60" s="31">
        <f t="shared" si="1"/>
        <v>181825.8025833332</v>
      </c>
      <c r="AZ60" s="31">
        <f t="shared" si="1"/>
        <v>181825.8025833332</v>
      </c>
      <c r="BA60" s="31">
        <f t="shared" si="1"/>
        <v>181825.8025833332</v>
      </c>
      <c r="BB60" s="31">
        <f t="shared" si="1"/>
        <v>181825.8025833332</v>
      </c>
      <c r="BC60" s="31">
        <f t="shared" si="1"/>
        <v>401175.80258333316</v>
      </c>
      <c r="BD60" s="31">
        <f t="shared" si="1"/>
        <v>190007.96369958323</v>
      </c>
      <c r="BE60" s="31">
        <f t="shared" si="1"/>
        <v>190007.96369958323</v>
      </c>
      <c r="BF60" s="31">
        <f t="shared" si="1"/>
        <v>190007.96369958323</v>
      </c>
      <c r="BG60" s="31">
        <f t="shared" si="1"/>
        <v>190007.96369958323</v>
      </c>
      <c r="BH60" s="31">
        <f t="shared" si="1"/>
        <v>190007.96369958323</v>
      </c>
      <c r="BI60" s="31">
        <f t="shared" si="1"/>
        <v>190007.96369958323</v>
      </c>
      <c r="BJ60" s="31">
        <f t="shared" si="1"/>
        <v>190007.96369958323</v>
      </c>
      <c r="BK60" s="31">
        <f t="shared" si="1"/>
        <v>190007.96369958323</v>
      </c>
      <c r="BL60" s="31">
        <f t="shared" si="1"/>
        <v>190007.96369958323</v>
      </c>
      <c r="BM60" s="31">
        <f t="shared" si="1"/>
        <v>190007.96369958323</v>
      </c>
      <c r="BN60" s="31">
        <f t="shared" si="1"/>
        <v>190007.96369958323</v>
      </c>
      <c r="BO60" s="31">
        <f t="shared" si="1"/>
        <v>409357.9636995833</v>
      </c>
    </row>
    <row r="61" spans="1:67" ht="13.5" thickTop="1">
      <c r="A61" s="5"/>
      <c r="B61" s="154"/>
      <c r="C61" s="202"/>
      <c r="D61" s="202" t="s">
        <v>238</v>
      </c>
      <c r="F61" s="6"/>
      <c r="G61" s="5"/>
      <c r="H61" s="5">
        <f aca="true" t="shared" si="2" ref="H61:AM61">COUNTIF(H29:H35,"&gt;0")</f>
        <v>0</v>
      </c>
      <c r="I61" s="5">
        <f t="shared" si="2"/>
        <v>3</v>
      </c>
      <c r="J61" s="5">
        <f t="shared" si="2"/>
        <v>4</v>
      </c>
      <c r="K61" s="5">
        <f t="shared" si="2"/>
        <v>5</v>
      </c>
      <c r="L61" s="5">
        <f t="shared" si="2"/>
        <v>5</v>
      </c>
      <c r="M61" s="5">
        <f t="shared" si="2"/>
        <v>5</v>
      </c>
      <c r="N61" s="5">
        <f t="shared" si="2"/>
        <v>5</v>
      </c>
      <c r="O61" s="5">
        <f t="shared" si="2"/>
        <v>5</v>
      </c>
      <c r="P61" s="5">
        <f t="shared" si="2"/>
        <v>5</v>
      </c>
      <c r="Q61" s="5">
        <f t="shared" si="2"/>
        <v>5</v>
      </c>
      <c r="R61" s="5">
        <f t="shared" si="2"/>
        <v>5</v>
      </c>
      <c r="S61" s="5">
        <f t="shared" si="2"/>
        <v>5</v>
      </c>
      <c r="T61" s="5">
        <f t="shared" si="2"/>
        <v>5</v>
      </c>
      <c r="U61" s="5">
        <f t="shared" si="2"/>
        <v>5</v>
      </c>
      <c r="V61" s="5">
        <f t="shared" si="2"/>
        <v>5</v>
      </c>
      <c r="W61" s="5">
        <f t="shared" si="2"/>
        <v>5</v>
      </c>
      <c r="X61" s="5">
        <f t="shared" si="2"/>
        <v>5</v>
      </c>
      <c r="Y61" s="5">
        <f t="shared" si="2"/>
        <v>6</v>
      </c>
      <c r="Z61" s="5">
        <f t="shared" si="2"/>
        <v>6</v>
      </c>
      <c r="AA61" s="5">
        <f t="shared" si="2"/>
        <v>6</v>
      </c>
      <c r="AB61" s="5">
        <f t="shared" si="2"/>
        <v>6</v>
      </c>
      <c r="AC61" s="5">
        <f t="shared" si="2"/>
        <v>6</v>
      </c>
      <c r="AD61" s="5">
        <f t="shared" si="2"/>
        <v>6</v>
      </c>
      <c r="AE61" s="5">
        <f t="shared" si="2"/>
        <v>6</v>
      </c>
      <c r="AF61" s="5">
        <f t="shared" si="2"/>
        <v>6</v>
      </c>
      <c r="AG61" s="5">
        <f t="shared" si="2"/>
        <v>6</v>
      </c>
      <c r="AH61" s="5">
        <f t="shared" si="2"/>
        <v>6</v>
      </c>
      <c r="AI61" s="5">
        <f t="shared" si="2"/>
        <v>6</v>
      </c>
      <c r="AJ61" s="5">
        <f t="shared" si="2"/>
        <v>6</v>
      </c>
      <c r="AK61" s="5">
        <f t="shared" si="2"/>
        <v>7</v>
      </c>
      <c r="AL61" s="5">
        <f t="shared" si="2"/>
        <v>7</v>
      </c>
      <c r="AM61" s="5">
        <f t="shared" si="2"/>
        <v>7</v>
      </c>
      <c r="AN61" s="5">
        <f aca="true" t="shared" si="3" ref="AN61:BO61">COUNTIF(AN29:AN35,"&gt;0")</f>
        <v>7</v>
      </c>
      <c r="AO61" s="5">
        <f t="shared" si="3"/>
        <v>7</v>
      </c>
      <c r="AP61" s="5">
        <f t="shared" si="3"/>
        <v>7</v>
      </c>
      <c r="AQ61" s="5">
        <f t="shared" si="3"/>
        <v>7</v>
      </c>
      <c r="AR61" s="5">
        <f t="shared" si="3"/>
        <v>7</v>
      </c>
      <c r="AS61" s="5">
        <f t="shared" si="3"/>
        <v>7</v>
      </c>
      <c r="AT61" s="5">
        <f t="shared" si="3"/>
        <v>7</v>
      </c>
      <c r="AU61" s="5">
        <f t="shared" si="3"/>
        <v>7</v>
      </c>
      <c r="AV61" s="5">
        <f t="shared" si="3"/>
        <v>7</v>
      </c>
      <c r="AW61" s="5">
        <f t="shared" si="3"/>
        <v>7</v>
      </c>
      <c r="AX61" s="5">
        <f t="shared" si="3"/>
        <v>7</v>
      </c>
      <c r="AY61" s="5">
        <f t="shared" si="3"/>
        <v>7</v>
      </c>
      <c r="AZ61" s="5">
        <f t="shared" si="3"/>
        <v>7</v>
      </c>
      <c r="BA61" s="5">
        <f t="shared" si="3"/>
        <v>7</v>
      </c>
      <c r="BB61" s="5">
        <f t="shared" si="3"/>
        <v>7</v>
      </c>
      <c r="BC61" s="5">
        <f t="shared" si="3"/>
        <v>7</v>
      </c>
      <c r="BD61" s="5">
        <f t="shared" si="3"/>
        <v>7</v>
      </c>
      <c r="BE61" s="5">
        <f t="shared" si="3"/>
        <v>7</v>
      </c>
      <c r="BF61" s="5">
        <f t="shared" si="3"/>
        <v>7</v>
      </c>
      <c r="BG61" s="5">
        <f t="shared" si="3"/>
        <v>7</v>
      </c>
      <c r="BH61" s="5">
        <f t="shared" si="3"/>
        <v>7</v>
      </c>
      <c r="BI61" s="5">
        <f t="shared" si="3"/>
        <v>7</v>
      </c>
      <c r="BJ61" s="5">
        <f t="shared" si="3"/>
        <v>7</v>
      </c>
      <c r="BK61" s="5">
        <f t="shared" si="3"/>
        <v>7</v>
      </c>
      <c r="BL61" s="5">
        <f t="shared" si="3"/>
        <v>7</v>
      </c>
      <c r="BM61" s="5">
        <f t="shared" si="3"/>
        <v>7</v>
      </c>
      <c r="BN61" s="5">
        <f t="shared" si="3"/>
        <v>7</v>
      </c>
      <c r="BO61" s="5">
        <f t="shared" si="3"/>
        <v>7</v>
      </c>
    </row>
    <row r="62" spans="1:68" ht="12.75">
      <c r="A62" s="5"/>
      <c r="B62" s="154"/>
      <c r="C62" s="202"/>
      <c r="D62" s="202" t="s">
        <v>239</v>
      </c>
      <c r="F62" s="6"/>
      <c r="G62" s="5"/>
      <c r="H62" s="22">
        <f>H61-G61</f>
        <v>0</v>
      </c>
      <c r="I62" s="22">
        <f aca="true" t="shared" si="4" ref="I62:BO62">I61-H61</f>
        <v>3</v>
      </c>
      <c r="J62" s="22">
        <f t="shared" si="4"/>
        <v>1</v>
      </c>
      <c r="K62" s="22">
        <f t="shared" si="4"/>
        <v>1</v>
      </c>
      <c r="L62" s="22">
        <f t="shared" si="4"/>
        <v>0</v>
      </c>
      <c r="M62" s="22">
        <f t="shared" si="4"/>
        <v>0</v>
      </c>
      <c r="N62" s="22">
        <f t="shared" si="4"/>
        <v>0</v>
      </c>
      <c r="O62" s="22">
        <f t="shared" si="4"/>
        <v>0</v>
      </c>
      <c r="P62" s="22">
        <f t="shared" si="4"/>
        <v>0</v>
      </c>
      <c r="Q62" s="22">
        <f t="shared" si="4"/>
        <v>0</v>
      </c>
      <c r="R62" s="22">
        <f t="shared" si="4"/>
        <v>0</v>
      </c>
      <c r="S62" s="22">
        <f t="shared" si="4"/>
        <v>0</v>
      </c>
      <c r="T62" s="22">
        <f t="shared" si="4"/>
        <v>0</v>
      </c>
      <c r="U62" s="22">
        <f t="shared" si="4"/>
        <v>0</v>
      </c>
      <c r="V62" s="22">
        <f t="shared" si="4"/>
        <v>0</v>
      </c>
      <c r="W62" s="22">
        <f t="shared" si="4"/>
        <v>0</v>
      </c>
      <c r="X62" s="22">
        <f t="shared" si="4"/>
        <v>0</v>
      </c>
      <c r="Y62" s="22">
        <f t="shared" si="4"/>
        <v>1</v>
      </c>
      <c r="Z62" s="22">
        <f t="shared" si="4"/>
        <v>0</v>
      </c>
      <c r="AA62" s="22">
        <f t="shared" si="4"/>
        <v>0</v>
      </c>
      <c r="AB62" s="22">
        <f t="shared" si="4"/>
        <v>0</v>
      </c>
      <c r="AC62" s="22">
        <f t="shared" si="4"/>
        <v>0</v>
      </c>
      <c r="AD62" s="22">
        <f t="shared" si="4"/>
        <v>0</v>
      </c>
      <c r="AE62" s="22">
        <f t="shared" si="4"/>
        <v>0</v>
      </c>
      <c r="AF62" s="22">
        <f t="shared" si="4"/>
        <v>0</v>
      </c>
      <c r="AG62" s="22">
        <f t="shared" si="4"/>
        <v>0</v>
      </c>
      <c r="AH62" s="22">
        <f t="shared" si="4"/>
        <v>0</v>
      </c>
      <c r="AI62" s="22">
        <f t="shared" si="4"/>
        <v>0</v>
      </c>
      <c r="AJ62" s="22">
        <f t="shared" si="4"/>
        <v>0</v>
      </c>
      <c r="AK62" s="22">
        <f t="shared" si="4"/>
        <v>1</v>
      </c>
      <c r="AL62" s="22">
        <f t="shared" si="4"/>
        <v>0</v>
      </c>
      <c r="AM62" s="22">
        <f t="shared" si="4"/>
        <v>0</v>
      </c>
      <c r="AN62" s="22">
        <f t="shared" si="4"/>
        <v>0</v>
      </c>
      <c r="AO62" s="22">
        <f t="shared" si="4"/>
        <v>0</v>
      </c>
      <c r="AP62" s="22">
        <f t="shared" si="4"/>
        <v>0</v>
      </c>
      <c r="AQ62" s="22">
        <f t="shared" si="4"/>
        <v>0</v>
      </c>
      <c r="AR62" s="22">
        <f t="shared" si="4"/>
        <v>0</v>
      </c>
      <c r="AS62" s="22">
        <f t="shared" si="4"/>
        <v>0</v>
      </c>
      <c r="AT62" s="22">
        <f t="shared" si="4"/>
        <v>0</v>
      </c>
      <c r="AU62" s="22">
        <f t="shared" si="4"/>
        <v>0</v>
      </c>
      <c r="AV62" s="22">
        <f t="shared" si="4"/>
        <v>0</v>
      </c>
      <c r="AW62" s="22">
        <f t="shared" si="4"/>
        <v>0</v>
      </c>
      <c r="AX62" s="22">
        <f t="shared" si="4"/>
        <v>0</v>
      </c>
      <c r="AY62" s="22">
        <f t="shared" si="4"/>
        <v>0</v>
      </c>
      <c r="AZ62" s="22">
        <f t="shared" si="4"/>
        <v>0</v>
      </c>
      <c r="BA62" s="22">
        <f t="shared" si="4"/>
        <v>0</v>
      </c>
      <c r="BB62" s="22">
        <f t="shared" si="4"/>
        <v>0</v>
      </c>
      <c r="BC62" s="22">
        <f t="shared" si="4"/>
        <v>0</v>
      </c>
      <c r="BD62" s="22">
        <f t="shared" si="4"/>
        <v>0</v>
      </c>
      <c r="BE62" s="22">
        <f t="shared" si="4"/>
        <v>0</v>
      </c>
      <c r="BF62" s="22">
        <f t="shared" si="4"/>
        <v>0</v>
      </c>
      <c r="BG62" s="22">
        <f t="shared" si="4"/>
        <v>0</v>
      </c>
      <c r="BH62" s="22">
        <f t="shared" si="4"/>
        <v>0</v>
      </c>
      <c r="BI62" s="22">
        <f t="shared" si="4"/>
        <v>0</v>
      </c>
      <c r="BJ62" s="22">
        <f t="shared" si="4"/>
        <v>0</v>
      </c>
      <c r="BK62" s="22">
        <f t="shared" si="4"/>
        <v>0</v>
      </c>
      <c r="BL62" s="22">
        <f t="shared" si="4"/>
        <v>0</v>
      </c>
      <c r="BM62" s="22">
        <f t="shared" si="4"/>
        <v>0</v>
      </c>
      <c r="BN62" s="22">
        <f t="shared" si="4"/>
        <v>0</v>
      </c>
      <c r="BO62" s="22">
        <f t="shared" si="4"/>
        <v>0</v>
      </c>
      <c r="BP62" s="37"/>
    </row>
    <row r="63" spans="1:68" ht="12.75">
      <c r="A63" s="5"/>
      <c r="B63" s="154"/>
      <c r="C63" s="202"/>
      <c r="D63" s="202" t="s">
        <v>240</v>
      </c>
      <c r="F63" s="6"/>
      <c r="G63" s="5"/>
      <c r="H63" s="5">
        <f>COUNTIF(H39:H50,"&gt;0")</f>
        <v>0</v>
      </c>
      <c r="I63" s="5">
        <f aca="true" t="shared" si="5" ref="I63:BO63">COUNTIF(I39:I50,"&gt;0")</f>
        <v>0</v>
      </c>
      <c r="J63" s="5">
        <f t="shared" si="5"/>
        <v>1</v>
      </c>
      <c r="K63" s="5">
        <f t="shared" si="5"/>
        <v>4</v>
      </c>
      <c r="L63" s="5">
        <f t="shared" si="5"/>
        <v>7</v>
      </c>
      <c r="M63" s="5">
        <f t="shared" si="5"/>
        <v>8</v>
      </c>
      <c r="N63" s="5">
        <f t="shared" si="5"/>
        <v>8</v>
      </c>
      <c r="O63" s="5">
        <f t="shared" si="5"/>
        <v>10</v>
      </c>
      <c r="P63" s="5">
        <f t="shared" si="5"/>
        <v>10</v>
      </c>
      <c r="Q63" s="5">
        <f t="shared" si="5"/>
        <v>10</v>
      </c>
      <c r="R63" s="5">
        <f t="shared" si="5"/>
        <v>12</v>
      </c>
      <c r="S63" s="5">
        <f t="shared" si="5"/>
        <v>12</v>
      </c>
      <c r="T63" s="5">
        <f t="shared" si="5"/>
        <v>12</v>
      </c>
      <c r="U63" s="5">
        <f t="shared" si="5"/>
        <v>12</v>
      </c>
      <c r="V63" s="5">
        <f t="shared" si="5"/>
        <v>12</v>
      </c>
      <c r="W63" s="5">
        <f t="shared" si="5"/>
        <v>12</v>
      </c>
      <c r="X63" s="5">
        <f t="shared" si="5"/>
        <v>12</v>
      </c>
      <c r="Y63" s="5">
        <f t="shared" si="5"/>
        <v>12</v>
      </c>
      <c r="Z63" s="5">
        <f t="shared" si="5"/>
        <v>12</v>
      </c>
      <c r="AA63" s="5">
        <f t="shared" si="5"/>
        <v>12</v>
      </c>
      <c r="AB63" s="5">
        <f t="shared" si="5"/>
        <v>12</v>
      </c>
      <c r="AC63" s="5">
        <f t="shared" si="5"/>
        <v>12</v>
      </c>
      <c r="AD63" s="5">
        <f t="shared" si="5"/>
        <v>12</v>
      </c>
      <c r="AE63" s="5">
        <f t="shared" si="5"/>
        <v>12</v>
      </c>
      <c r="AF63" s="5">
        <f t="shared" si="5"/>
        <v>12</v>
      </c>
      <c r="AG63" s="5">
        <f t="shared" si="5"/>
        <v>12</v>
      </c>
      <c r="AH63" s="5">
        <f t="shared" si="5"/>
        <v>12</v>
      </c>
      <c r="AI63" s="5">
        <f t="shared" si="5"/>
        <v>12</v>
      </c>
      <c r="AJ63" s="5">
        <f t="shared" si="5"/>
        <v>12</v>
      </c>
      <c r="AK63" s="5">
        <f t="shared" si="5"/>
        <v>12</v>
      </c>
      <c r="AL63" s="5">
        <f t="shared" si="5"/>
        <v>12</v>
      </c>
      <c r="AM63" s="5">
        <f t="shared" si="5"/>
        <v>12</v>
      </c>
      <c r="AN63" s="5">
        <f t="shared" si="5"/>
        <v>12</v>
      </c>
      <c r="AO63" s="5">
        <f t="shared" si="5"/>
        <v>12</v>
      </c>
      <c r="AP63" s="5">
        <f t="shared" si="5"/>
        <v>12</v>
      </c>
      <c r="AQ63" s="5">
        <f t="shared" si="5"/>
        <v>12</v>
      </c>
      <c r="AR63" s="5">
        <f t="shared" si="5"/>
        <v>12</v>
      </c>
      <c r="AS63" s="5">
        <f t="shared" si="5"/>
        <v>12</v>
      </c>
      <c r="AT63" s="5">
        <f t="shared" si="5"/>
        <v>12</v>
      </c>
      <c r="AU63" s="5">
        <f t="shared" si="5"/>
        <v>12</v>
      </c>
      <c r="AV63" s="5">
        <f t="shared" si="5"/>
        <v>12</v>
      </c>
      <c r="AW63" s="5">
        <f t="shared" si="5"/>
        <v>12</v>
      </c>
      <c r="AX63" s="5">
        <f t="shared" si="5"/>
        <v>12</v>
      </c>
      <c r="AY63" s="5">
        <f t="shared" si="5"/>
        <v>12</v>
      </c>
      <c r="AZ63" s="5">
        <f t="shared" si="5"/>
        <v>12</v>
      </c>
      <c r="BA63" s="5">
        <f t="shared" si="5"/>
        <v>12</v>
      </c>
      <c r="BB63" s="5">
        <f t="shared" si="5"/>
        <v>12</v>
      </c>
      <c r="BC63" s="5">
        <f t="shared" si="5"/>
        <v>12</v>
      </c>
      <c r="BD63" s="5">
        <f t="shared" si="5"/>
        <v>12</v>
      </c>
      <c r="BE63" s="5">
        <f t="shared" si="5"/>
        <v>12</v>
      </c>
      <c r="BF63" s="5">
        <f t="shared" si="5"/>
        <v>12</v>
      </c>
      <c r="BG63" s="5">
        <f t="shared" si="5"/>
        <v>12</v>
      </c>
      <c r="BH63" s="5">
        <f t="shared" si="5"/>
        <v>12</v>
      </c>
      <c r="BI63" s="5">
        <f t="shared" si="5"/>
        <v>12</v>
      </c>
      <c r="BJ63" s="5">
        <f t="shared" si="5"/>
        <v>12</v>
      </c>
      <c r="BK63" s="5">
        <f t="shared" si="5"/>
        <v>12</v>
      </c>
      <c r="BL63" s="5">
        <f t="shared" si="5"/>
        <v>12</v>
      </c>
      <c r="BM63" s="5">
        <f t="shared" si="5"/>
        <v>12</v>
      </c>
      <c r="BN63" s="5">
        <f t="shared" si="5"/>
        <v>12</v>
      </c>
      <c r="BO63" s="5">
        <f t="shared" si="5"/>
        <v>12</v>
      </c>
      <c r="BP63" s="37"/>
    </row>
    <row r="64" spans="1:68" ht="12.75">
      <c r="A64" s="5"/>
      <c r="B64" s="154"/>
      <c r="C64" s="202"/>
      <c r="D64" s="202" t="s">
        <v>241</v>
      </c>
      <c r="F64" s="6"/>
      <c r="G64" s="5"/>
      <c r="H64" s="22">
        <f>H63-G63</f>
        <v>0</v>
      </c>
      <c r="I64" s="22">
        <f aca="true" t="shared" si="6" ref="I64:BO64">I63-H63</f>
        <v>0</v>
      </c>
      <c r="J64" s="22">
        <f t="shared" si="6"/>
        <v>1</v>
      </c>
      <c r="K64" s="22">
        <f t="shared" si="6"/>
        <v>3</v>
      </c>
      <c r="L64" s="22">
        <f t="shared" si="6"/>
        <v>3</v>
      </c>
      <c r="M64" s="22">
        <f t="shared" si="6"/>
        <v>1</v>
      </c>
      <c r="N64" s="22">
        <f t="shared" si="6"/>
        <v>0</v>
      </c>
      <c r="O64" s="22">
        <f t="shared" si="6"/>
        <v>2</v>
      </c>
      <c r="P64" s="22">
        <f t="shared" si="6"/>
        <v>0</v>
      </c>
      <c r="Q64" s="22">
        <f t="shared" si="6"/>
        <v>0</v>
      </c>
      <c r="R64" s="22">
        <f t="shared" si="6"/>
        <v>2</v>
      </c>
      <c r="S64" s="22">
        <f t="shared" si="6"/>
        <v>0</v>
      </c>
      <c r="T64" s="22">
        <f t="shared" si="6"/>
        <v>0</v>
      </c>
      <c r="U64" s="22">
        <f t="shared" si="6"/>
        <v>0</v>
      </c>
      <c r="V64" s="22">
        <f t="shared" si="6"/>
        <v>0</v>
      </c>
      <c r="W64" s="22">
        <f t="shared" si="6"/>
        <v>0</v>
      </c>
      <c r="X64" s="22">
        <f t="shared" si="6"/>
        <v>0</v>
      </c>
      <c r="Y64" s="22">
        <f t="shared" si="6"/>
        <v>0</v>
      </c>
      <c r="Z64" s="22">
        <f t="shared" si="6"/>
        <v>0</v>
      </c>
      <c r="AA64" s="22">
        <f t="shared" si="6"/>
        <v>0</v>
      </c>
      <c r="AB64" s="22">
        <f t="shared" si="6"/>
        <v>0</v>
      </c>
      <c r="AC64" s="22">
        <f t="shared" si="6"/>
        <v>0</v>
      </c>
      <c r="AD64" s="22">
        <f t="shared" si="6"/>
        <v>0</v>
      </c>
      <c r="AE64" s="22">
        <f t="shared" si="6"/>
        <v>0</v>
      </c>
      <c r="AF64" s="22">
        <f t="shared" si="6"/>
        <v>0</v>
      </c>
      <c r="AG64" s="22">
        <f t="shared" si="6"/>
        <v>0</v>
      </c>
      <c r="AH64" s="22">
        <f t="shared" si="6"/>
        <v>0</v>
      </c>
      <c r="AI64" s="22">
        <f t="shared" si="6"/>
        <v>0</v>
      </c>
      <c r="AJ64" s="22">
        <f t="shared" si="6"/>
        <v>0</v>
      </c>
      <c r="AK64" s="22">
        <f t="shared" si="6"/>
        <v>0</v>
      </c>
      <c r="AL64" s="22">
        <f t="shared" si="6"/>
        <v>0</v>
      </c>
      <c r="AM64" s="22">
        <f t="shared" si="6"/>
        <v>0</v>
      </c>
      <c r="AN64" s="22">
        <f t="shared" si="6"/>
        <v>0</v>
      </c>
      <c r="AO64" s="22">
        <f t="shared" si="6"/>
        <v>0</v>
      </c>
      <c r="AP64" s="22">
        <f t="shared" si="6"/>
        <v>0</v>
      </c>
      <c r="AQ64" s="22">
        <f t="shared" si="6"/>
        <v>0</v>
      </c>
      <c r="AR64" s="22">
        <f t="shared" si="6"/>
        <v>0</v>
      </c>
      <c r="AS64" s="22">
        <f t="shared" si="6"/>
        <v>0</v>
      </c>
      <c r="AT64" s="22">
        <f t="shared" si="6"/>
        <v>0</v>
      </c>
      <c r="AU64" s="22">
        <f t="shared" si="6"/>
        <v>0</v>
      </c>
      <c r="AV64" s="22">
        <f t="shared" si="6"/>
        <v>0</v>
      </c>
      <c r="AW64" s="22">
        <f t="shared" si="6"/>
        <v>0</v>
      </c>
      <c r="AX64" s="22">
        <f t="shared" si="6"/>
        <v>0</v>
      </c>
      <c r="AY64" s="22">
        <f t="shared" si="6"/>
        <v>0</v>
      </c>
      <c r="AZ64" s="22">
        <f t="shared" si="6"/>
        <v>0</v>
      </c>
      <c r="BA64" s="22">
        <f t="shared" si="6"/>
        <v>0</v>
      </c>
      <c r="BB64" s="22">
        <f t="shared" si="6"/>
        <v>0</v>
      </c>
      <c r="BC64" s="22">
        <f t="shared" si="6"/>
        <v>0</v>
      </c>
      <c r="BD64" s="22">
        <f t="shared" si="6"/>
        <v>0</v>
      </c>
      <c r="BE64" s="22">
        <f t="shared" si="6"/>
        <v>0</v>
      </c>
      <c r="BF64" s="22">
        <f t="shared" si="6"/>
        <v>0</v>
      </c>
      <c r="BG64" s="22">
        <f t="shared" si="6"/>
        <v>0</v>
      </c>
      <c r="BH64" s="22">
        <f t="shared" si="6"/>
        <v>0</v>
      </c>
      <c r="BI64" s="22">
        <f t="shared" si="6"/>
        <v>0</v>
      </c>
      <c r="BJ64" s="22">
        <f t="shared" si="6"/>
        <v>0</v>
      </c>
      <c r="BK64" s="22">
        <f t="shared" si="6"/>
        <v>0</v>
      </c>
      <c r="BL64" s="22">
        <f t="shared" si="6"/>
        <v>0</v>
      </c>
      <c r="BM64" s="22">
        <f t="shared" si="6"/>
        <v>0</v>
      </c>
      <c r="BN64" s="22">
        <f t="shared" si="6"/>
        <v>0</v>
      </c>
      <c r="BO64" s="22">
        <f t="shared" si="6"/>
        <v>0</v>
      </c>
      <c r="BP64" s="37"/>
    </row>
    <row r="65" spans="1:68" ht="12.75">
      <c r="A65" s="5"/>
      <c r="B65" s="154"/>
      <c r="C65" s="202"/>
      <c r="D65" s="202" t="s">
        <v>242</v>
      </c>
      <c r="F65" s="6"/>
      <c r="G65" s="5"/>
      <c r="H65" s="5">
        <f>COUNTIF(H53:H57,"&gt;0")</f>
        <v>0</v>
      </c>
      <c r="I65" s="5">
        <f>COUNTIF(I53:I57,"&gt;0")</f>
        <v>0</v>
      </c>
      <c r="J65" s="5">
        <f>COUNTIF(J53:J57,"&gt;0")</f>
        <v>3</v>
      </c>
      <c r="K65" s="5">
        <f aca="true" t="shared" si="7" ref="K65:BO65">COUNTIF(K53:K57,"&gt;0")</f>
        <v>3</v>
      </c>
      <c r="L65" s="5">
        <f t="shared" si="7"/>
        <v>3</v>
      </c>
      <c r="M65" s="5">
        <f t="shared" si="7"/>
        <v>3</v>
      </c>
      <c r="N65" s="5">
        <f t="shared" si="7"/>
        <v>3</v>
      </c>
      <c r="O65" s="5">
        <f t="shared" si="7"/>
        <v>4</v>
      </c>
      <c r="P65" s="5">
        <f t="shared" si="7"/>
        <v>4</v>
      </c>
      <c r="Q65" s="5">
        <f t="shared" si="7"/>
        <v>4</v>
      </c>
      <c r="R65" s="5">
        <f t="shared" si="7"/>
        <v>5</v>
      </c>
      <c r="S65" s="5">
        <f t="shared" si="7"/>
        <v>5</v>
      </c>
      <c r="T65" s="5">
        <f t="shared" si="7"/>
        <v>5</v>
      </c>
      <c r="U65" s="5">
        <f t="shared" si="7"/>
        <v>5</v>
      </c>
      <c r="V65" s="5">
        <f t="shared" si="7"/>
        <v>5</v>
      </c>
      <c r="W65" s="5">
        <f t="shared" si="7"/>
        <v>5</v>
      </c>
      <c r="X65" s="5">
        <f t="shared" si="7"/>
        <v>5</v>
      </c>
      <c r="Y65" s="5">
        <f t="shared" si="7"/>
        <v>5</v>
      </c>
      <c r="Z65" s="5">
        <f t="shared" si="7"/>
        <v>5</v>
      </c>
      <c r="AA65" s="5">
        <f t="shared" si="7"/>
        <v>5</v>
      </c>
      <c r="AB65" s="5">
        <f t="shared" si="7"/>
        <v>5</v>
      </c>
      <c r="AC65" s="5">
        <f t="shared" si="7"/>
        <v>5</v>
      </c>
      <c r="AD65" s="5">
        <f t="shared" si="7"/>
        <v>5</v>
      </c>
      <c r="AE65" s="5">
        <f t="shared" si="7"/>
        <v>5</v>
      </c>
      <c r="AF65" s="5">
        <f t="shared" si="7"/>
        <v>5</v>
      </c>
      <c r="AG65" s="5">
        <f t="shared" si="7"/>
        <v>5</v>
      </c>
      <c r="AH65" s="5">
        <f t="shared" si="7"/>
        <v>5</v>
      </c>
      <c r="AI65" s="5">
        <f t="shared" si="7"/>
        <v>5</v>
      </c>
      <c r="AJ65" s="5">
        <f t="shared" si="7"/>
        <v>5</v>
      </c>
      <c r="AK65" s="5">
        <f t="shared" si="7"/>
        <v>5</v>
      </c>
      <c r="AL65" s="5">
        <f t="shared" si="7"/>
        <v>5</v>
      </c>
      <c r="AM65" s="5">
        <f t="shared" si="7"/>
        <v>5</v>
      </c>
      <c r="AN65" s="5">
        <f t="shared" si="7"/>
        <v>5</v>
      </c>
      <c r="AO65" s="5">
        <f t="shared" si="7"/>
        <v>5</v>
      </c>
      <c r="AP65" s="5">
        <f t="shared" si="7"/>
        <v>5</v>
      </c>
      <c r="AQ65" s="5">
        <f t="shared" si="7"/>
        <v>5</v>
      </c>
      <c r="AR65" s="5">
        <f t="shared" si="7"/>
        <v>5</v>
      </c>
      <c r="AS65" s="5">
        <f t="shared" si="7"/>
        <v>5</v>
      </c>
      <c r="AT65" s="5">
        <f t="shared" si="7"/>
        <v>5</v>
      </c>
      <c r="AU65" s="5">
        <f t="shared" si="7"/>
        <v>5</v>
      </c>
      <c r="AV65" s="5">
        <f t="shared" si="7"/>
        <v>5</v>
      </c>
      <c r="AW65" s="5">
        <f t="shared" si="7"/>
        <v>5</v>
      </c>
      <c r="AX65" s="5">
        <f t="shared" si="7"/>
        <v>5</v>
      </c>
      <c r="AY65" s="5">
        <f t="shared" si="7"/>
        <v>5</v>
      </c>
      <c r="AZ65" s="5">
        <f t="shared" si="7"/>
        <v>5</v>
      </c>
      <c r="BA65" s="5">
        <f t="shared" si="7"/>
        <v>5</v>
      </c>
      <c r="BB65" s="5">
        <f t="shared" si="7"/>
        <v>5</v>
      </c>
      <c r="BC65" s="5">
        <f t="shared" si="7"/>
        <v>5</v>
      </c>
      <c r="BD65" s="5">
        <f t="shared" si="7"/>
        <v>5</v>
      </c>
      <c r="BE65" s="5">
        <f t="shared" si="7"/>
        <v>5</v>
      </c>
      <c r="BF65" s="5">
        <f t="shared" si="7"/>
        <v>5</v>
      </c>
      <c r="BG65" s="5">
        <f t="shared" si="7"/>
        <v>5</v>
      </c>
      <c r="BH65" s="5">
        <f t="shared" si="7"/>
        <v>5</v>
      </c>
      <c r="BI65" s="5">
        <f t="shared" si="7"/>
        <v>5</v>
      </c>
      <c r="BJ65" s="5">
        <f t="shared" si="7"/>
        <v>5</v>
      </c>
      <c r="BK65" s="5">
        <f t="shared" si="7"/>
        <v>5</v>
      </c>
      <c r="BL65" s="5">
        <f t="shared" si="7"/>
        <v>5</v>
      </c>
      <c r="BM65" s="5">
        <f t="shared" si="7"/>
        <v>5</v>
      </c>
      <c r="BN65" s="5">
        <f t="shared" si="7"/>
        <v>5</v>
      </c>
      <c r="BO65" s="5">
        <f t="shared" si="7"/>
        <v>5</v>
      </c>
      <c r="BP65" s="37"/>
    </row>
    <row r="66" spans="1:68" ht="12.75">
      <c r="A66" s="5"/>
      <c r="B66" s="154"/>
      <c r="C66" s="202"/>
      <c r="D66" s="202" t="s">
        <v>243</v>
      </c>
      <c r="F66" s="6"/>
      <c r="G66" s="5"/>
      <c r="H66" s="22">
        <f aca="true" t="shared" si="8" ref="H66:AM66">H65-G65</f>
        <v>0</v>
      </c>
      <c r="I66" s="22">
        <f t="shared" si="8"/>
        <v>0</v>
      </c>
      <c r="J66" s="22">
        <f t="shared" si="8"/>
        <v>3</v>
      </c>
      <c r="K66" s="22">
        <f t="shared" si="8"/>
        <v>0</v>
      </c>
      <c r="L66" s="22">
        <f t="shared" si="8"/>
        <v>0</v>
      </c>
      <c r="M66" s="22">
        <f t="shared" si="8"/>
        <v>0</v>
      </c>
      <c r="N66" s="22">
        <f t="shared" si="8"/>
        <v>0</v>
      </c>
      <c r="O66" s="22">
        <f t="shared" si="8"/>
        <v>1</v>
      </c>
      <c r="P66" s="22">
        <f t="shared" si="8"/>
        <v>0</v>
      </c>
      <c r="Q66" s="22">
        <f t="shared" si="8"/>
        <v>0</v>
      </c>
      <c r="R66" s="22">
        <f t="shared" si="8"/>
        <v>1</v>
      </c>
      <c r="S66" s="22">
        <f t="shared" si="8"/>
        <v>0</v>
      </c>
      <c r="T66" s="22">
        <f t="shared" si="8"/>
        <v>0</v>
      </c>
      <c r="U66" s="22">
        <f t="shared" si="8"/>
        <v>0</v>
      </c>
      <c r="V66" s="22">
        <f t="shared" si="8"/>
        <v>0</v>
      </c>
      <c r="W66" s="22">
        <f t="shared" si="8"/>
        <v>0</v>
      </c>
      <c r="X66" s="22">
        <f t="shared" si="8"/>
        <v>0</v>
      </c>
      <c r="Y66" s="22">
        <f t="shared" si="8"/>
        <v>0</v>
      </c>
      <c r="Z66" s="22">
        <f t="shared" si="8"/>
        <v>0</v>
      </c>
      <c r="AA66" s="22">
        <f t="shared" si="8"/>
        <v>0</v>
      </c>
      <c r="AB66" s="22">
        <f t="shared" si="8"/>
        <v>0</v>
      </c>
      <c r="AC66" s="22">
        <f t="shared" si="8"/>
        <v>0</v>
      </c>
      <c r="AD66" s="22">
        <f t="shared" si="8"/>
        <v>0</v>
      </c>
      <c r="AE66" s="22">
        <f t="shared" si="8"/>
        <v>0</v>
      </c>
      <c r="AF66" s="22">
        <f t="shared" si="8"/>
        <v>0</v>
      </c>
      <c r="AG66" s="22">
        <f t="shared" si="8"/>
        <v>0</v>
      </c>
      <c r="AH66" s="22">
        <f t="shared" si="8"/>
        <v>0</v>
      </c>
      <c r="AI66" s="22">
        <f t="shared" si="8"/>
        <v>0</v>
      </c>
      <c r="AJ66" s="22">
        <f t="shared" si="8"/>
        <v>0</v>
      </c>
      <c r="AK66" s="22">
        <f t="shared" si="8"/>
        <v>0</v>
      </c>
      <c r="AL66" s="22">
        <f t="shared" si="8"/>
        <v>0</v>
      </c>
      <c r="AM66" s="22">
        <f t="shared" si="8"/>
        <v>0</v>
      </c>
      <c r="AN66" s="22">
        <f aca="true" t="shared" si="9" ref="AN66:BO66">AN65-AM65</f>
        <v>0</v>
      </c>
      <c r="AO66" s="22">
        <f t="shared" si="9"/>
        <v>0</v>
      </c>
      <c r="AP66" s="22">
        <f t="shared" si="9"/>
        <v>0</v>
      </c>
      <c r="AQ66" s="22">
        <f t="shared" si="9"/>
        <v>0</v>
      </c>
      <c r="AR66" s="22">
        <f t="shared" si="9"/>
        <v>0</v>
      </c>
      <c r="AS66" s="22">
        <f t="shared" si="9"/>
        <v>0</v>
      </c>
      <c r="AT66" s="22">
        <f t="shared" si="9"/>
        <v>0</v>
      </c>
      <c r="AU66" s="22">
        <f t="shared" si="9"/>
        <v>0</v>
      </c>
      <c r="AV66" s="22">
        <f t="shared" si="9"/>
        <v>0</v>
      </c>
      <c r="AW66" s="22">
        <f t="shared" si="9"/>
        <v>0</v>
      </c>
      <c r="AX66" s="22">
        <f t="shared" si="9"/>
        <v>0</v>
      </c>
      <c r="AY66" s="22">
        <f t="shared" si="9"/>
        <v>0</v>
      </c>
      <c r="AZ66" s="22">
        <f t="shared" si="9"/>
        <v>0</v>
      </c>
      <c r="BA66" s="22">
        <f t="shared" si="9"/>
        <v>0</v>
      </c>
      <c r="BB66" s="22">
        <f t="shared" si="9"/>
        <v>0</v>
      </c>
      <c r="BC66" s="22">
        <f t="shared" si="9"/>
        <v>0</v>
      </c>
      <c r="BD66" s="22">
        <f t="shared" si="9"/>
        <v>0</v>
      </c>
      <c r="BE66" s="22">
        <f t="shared" si="9"/>
        <v>0</v>
      </c>
      <c r="BF66" s="22">
        <f t="shared" si="9"/>
        <v>0</v>
      </c>
      <c r="BG66" s="22">
        <f t="shared" si="9"/>
        <v>0</v>
      </c>
      <c r="BH66" s="22">
        <f t="shared" si="9"/>
        <v>0</v>
      </c>
      <c r="BI66" s="22">
        <f t="shared" si="9"/>
        <v>0</v>
      </c>
      <c r="BJ66" s="22">
        <f t="shared" si="9"/>
        <v>0</v>
      </c>
      <c r="BK66" s="22">
        <f t="shared" si="9"/>
        <v>0</v>
      </c>
      <c r="BL66" s="22">
        <f t="shared" si="9"/>
        <v>0</v>
      </c>
      <c r="BM66" s="22">
        <f t="shared" si="9"/>
        <v>0</v>
      </c>
      <c r="BN66" s="22">
        <f t="shared" si="9"/>
        <v>0</v>
      </c>
      <c r="BO66" s="22">
        <f t="shared" si="9"/>
        <v>0</v>
      </c>
      <c r="BP66" s="37"/>
    </row>
    <row r="67" spans="1:68" ht="12.75">
      <c r="A67" s="5"/>
      <c r="B67" s="154"/>
      <c r="C67" s="202"/>
      <c r="D67" s="202" t="s">
        <v>244</v>
      </c>
      <c r="F67" s="6"/>
      <c r="G67" s="5"/>
      <c r="H67" s="5">
        <f>COUNTIF(H8:H26,"&gt;0")</f>
        <v>3</v>
      </c>
      <c r="I67" s="5">
        <f aca="true" t="shared" si="10" ref="I67:BO67">COUNTIF(I8:I26,"&gt;0")</f>
        <v>5</v>
      </c>
      <c r="J67" s="5">
        <f t="shared" si="10"/>
        <v>8</v>
      </c>
      <c r="K67" s="5">
        <f t="shared" si="10"/>
        <v>10</v>
      </c>
      <c r="L67" s="5">
        <f t="shared" si="10"/>
        <v>11</v>
      </c>
      <c r="M67" s="5">
        <f t="shared" si="10"/>
        <v>11</v>
      </c>
      <c r="N67" s="5">
        <f t="shared" si="10"/>
        <v>11</v>
      </c>
      <c r="O67" s="5">
        <f t="shared" si="10"/>
        <v>11</v>
      </c>
      <c r="P67" s="5">
        <f t="shared" si="10"/>
        <v>11</v>
      </c>
      <c r="Q67" s="5">
        <f t="shared" si="10"/>
        <v>11</v>
      </c>
      <c r="R67" s="5">
        <f t="shared" si="10"/>
        <v>11</v>
      </c>
      <c r="S67" s="5">
        <f t="shared" si="10"/>
        <v>11</v>
      </c>
      <c r="T67" s="5">
        <f t="shared" si="10"/>
        <v>11</v>
      </c>
      <c r="U67" s="5">
        <f t="shared" si="10"/>
        <v>11</v>
      </c>
      <c r="V67" s="5">
        <f t="shared" si="10"/>
        <v>11</v>
      </c>
      <c r="W67" s="5">
        <f t="shared" si="10"/>
        <v>11</v>
      </c>
      <c r="X67" s="5">
        <f t="shared" si="10"/>
        <v>11</v>
      </c>
      <c r="Y67" s="5">
        <f t="shared" si="10"/>
        <v>11</v>
      </c>
      <c r="Z67" s="5">
        <f t="shared" si="10"/>
        <v>11</v>
      </c>
      <c r="AA67" s="5">
        <f t="shared" si="10"/>
        <v>11</v>
      </c>
      <c r="AB67" s="5">
        <f t="shared" si="10"/>
        <v>11</v>
      </c>
      <c r="AC67" s="5">
        <f t="shared" si="10"/>
        <v>11</v>
      </c>
      <c r="AD67" s="5">
        <f t="shared" si="10"/>
        <v>11</v>
      </c>
      <c r="AE67" s="5">
        <f t="shared" si="10"/>
        <v>11</v>
      </c>
      <c r="AF67" s="5">
        <f t="shared" si="10"/>
        <v>11</v>
      </c>
      <c r="AG67" s="5">
        <f t="shared" si="10"/>
        <v>11</v>
      </c>
      <c r="AH67" s="5">
        <f t="shared" si="10"/>
        <v>11</v>
      </c>
      <c r="AI67" s="5">
        <f t="shared" si="10"/>
        <v>11</v>
      </c>
      <c r="AJ67" s="5">
        <f t="shared" si="10"/>
        <v>11</v>
      </c>
      <c r="AK67" s="5">
        <f t="shared" si="10"/>
        <v>11</v>
      </c>
      <c r="AL67" s="5">
        <f t="shared" si="10"/>
        <v>11</v>
      </c>
      <c r="AM67" s="5">
        <f t="shared" si="10"/>
        <v>11</v>
      </c>
      <c r="AN67" s="5">
        <f t="shared" si="10"/>
        <v>11</v>
      </c>
      <c r="AO67" s="5">
        <f t="shared" si="10"/>
        <v>11</v>
      </c>
      <c r="AP67" s="5">
        <f t="shared" si="10"/>
        <v>11</v>
      </c>
      <c r="AQ67" s="5">
        <f t="shared" si="10"/>
        <v>11</v>
      </c>
      <c r="AR67" s="5">
        <f t="shared" si="10"/>
        <v>11</v>
      </c>
      <c r="AS67" s="5">
        <f t="shared" si="10"/>
        <v>11</v>
      </c>
      <c r="AT67" s="5">
        <f t="shared" si="10"/>
        <v>11</v>
      </c>
      <c r="AU67" s="5">
        <f t="shared" si="10"/>
        <v>11</v>
      </c>
      <c r="AV67" s="5">
        <f t="shared" si="10"/>
        <v>11</v>
      </c>
      <c r="AW67" s="5">
        <f t="shared" si="10"/>
        <v>11</v>
      </c>
      <c r="AX67" s="5">
        <f t="shared" si="10"/>
        <v>11</v>
      </c>
      <c r="AY67" s="5">
        <f t="shared" si="10"/>
        <v>11</v>
      </c>
      <c r="AZ67" s="5">
        <f t="shared" si="10"/>
        <v>11</v>
      </c>
      <c r="BA67" s="5">
        <f t="shared" si="10"/>
        <v>11</v>
      </c>
      <c r="BB67" s="5">
        <f t="shared" si="10"/>
        <v>11</v>
      </c>
      <c r="BC67" s="5">
        <f t="shared" si="10"/>
        <v>11</v>
      </c>
      <c r="BD67" s="5">
        <f t="shared" si="10"/>
        <v>11</v>
      </c>
      <c r="BE67" s="5">
        <f t="shared" si="10"/>
        <v>11</v>
      </c>
      <c r="BF67" s="5">
        <f t="shared" si="10"/>
        <v>11</v>
      </c>
      <c r="BG67" s="5">
        <f t="shared" si="10"/>
        <v>11</v>
      </c>
      <c r="BH67" s="5">
        <f t="shared" si="10"/>
        <v>11</v>
      </c>
      <c r="BI67" s="5">
        <f t="shared" si="10"/>
        <v>11</v>
      </c>
      <c r="BJ67" s="5">
        <f t="shared" si="10"/>
        <v>11</v>
      </c>
      <c r="BK67" s="5">
        <f t="shared" si="10"/>
        <v>11</v>
      </c>
      <c r="BL67" s="5">
        <f t="shared" si="10"/>
        <v>11</v>
      </c>
      <c r="BM67" s="5">
        <f t="shared" si="10"/>
        <v>11</v>
      </c>
      <c r="BN67" s="5">
        <f t="shared" si="10"/>
        <v>11</v>
      </c>
      <c r="BO67" s="5">
        <f t="shared" si="10"/>
        <v>11</v>
      </c>
      <c r="BP67" s="37"/>
    </row>
    <row r="68" spans="1:68" ht="12.75">
      <c r="A68" s="5"/>
      <c r="B68" s="154"/>
      <c r="C68" s="202"/>
      <c r="D68" s="202" t="s">
        <v>245</v>
      </c>
      <c r="F68" s="6"/>
      <c r="G68" s="5"/>
      <c r="H68" s="22">
        <f>H67-G67</f>
        <v>3</v>
      </c>
      <c r="I68" s="22">
        <f aca="true" t="shared" si="11" ref="I68:BO68">I67-H67</f>
        <v>2</v>
      </c>
      <c r="J68" s="22">
        <f t="shared" si="11"/>
        <v>3</v>
      </c>
      <c r="K68" s="22">
        <f t="shared" si="11"/>
        <v>2</v>
      </c>
      <c r="L68" s="22">
        <f t="shared" si="11"/>
        <v>1</v>
      </c>
      <c r="M68" s="22">
        <f t="shared" si="11"/>
        <v>0</v>
      </c>
      <c r="N68" s="22">
        <f t="shared" si="11"/>
        <v>0</v>
      </c>
      <c r="O68" s="22">
        <f t="shared" si="11"/>
        <v>0</v>
      </c>
      <c r="P68" s="22">
        <f t="shared" si="11"/>
        <v>0</v>
      </c>
      <c r="Q68" s="22">
        <f t="shared" si="11"/>
        <v>0</v>
      </c>
      <c r="R68" s="22">
        <f t="shared" si="11"/>
        <v>0</v>
      </c>
      <c r="S68" s="22">
        <f t="shared" si="11"/>
        <v>0</v>
      </c>
      <c r="T68" s="22">
        <f t="shared" si="11"/>
        <v>0</v>
      </c>
      <c r="U68" s="22">
        <f t="shared" si="11"/>
        <v>0</v>
      </c>
      <c r="V68" s="22">
        <f t="shared" si="11"/>
        <v>0</v>
      </c>
      <c r="W68" s="22">
        <f t="shared" si="11"/>
        <v>0</v>
      </c>
      <c r="X68" s="22">
        <f t="shared" si="11"/>
        <v>0</v>
      </c>
      <c r="Y68" s="22">
        <f t="shared" si="11"/>
        <v>0</v>
      </c>
      <c r="Z68" s="22">
        <f t="shared" si="11"/>
        <v>0</v>
      </c>
      <c r="AA68" s="22">
        <f t="shared" si="11"/>
        <v>0</v>
      </c>
      <c r="AB68" s="22">
        <f t="shared" si="11"/>
        <v>0</v>
      </c>
      <c r="AC68" s="22">
        <f t="shared" si="11"/>
        <v>0</v>
      </c>
      <c r="AD68" s="22">
        <f t="shared" si="11"/>
        <v>0</v>
      </c>
      <c r="AE68" s="22">
        <f t="shared" si="11"/>
        <v>0</v>
      </c>
      <c r="AF68" s="22">
        <f t="shared" si="11"/>
        <v>0</v>
      </c>
      <c r="AG68" s="22">
        <f t="shared" si="11"/>
        <v>0</v>
      </c>
      <c r="AH68" s="22">
        <f t="shared" si="11"/>
        <v>0</v>
      </c>
      <c r="AI68" s="22">
        <f t="shared" si="11"/>
        <v>0</v>
      </c>
      <c r="AJ68" s="22">
        <f t="shared" si="11"/>
        <v>0</v>
      </c>
      <c r="AK68" s="22">
        <f t="shared" si="11"/>
        <v>0</v>
      </c>
      <c r="AL68" s="22">
        <f t="shared" si="11"/>
        <v>0</v>
      </c>
      <c r="AM68" s="22">
        <f t="shared" si="11"/>
        <v>0</v>
      </c>
      <c r="AN68" s="22">
        <f t="shared" si="11"/>
        <v>0</v>
      </c>
      <c r="AO68" s="22">
        <f t="shared" si="11"/>
        <v>0</v>
      </c>
      <c r="AP68" s="22">
        <f t="shared" si="11"/>
        <v>0</v>
      </c>
      <c r="AQ68" s="22">
        <f t="shared" si="11"/>
        <v>0</v>
      </c>
      <c r="AR68" s="22">
        <f t="shared" si="11"/>
        <v>0</v>
      </c>
      <c r="AS68" s="22">
        <f t="shared" si="11"/>
        <v>0</v>
      </c>
      <c r="AT68" s="22">
        <f t="shared" si="11"/>
        <v>0</v>
      </c>
      <c r="AU68" s="22">
        <f t="shared" si="11"/>
        <v>0</v>
      </c>
      <c r="AV68" s="22">
        <f t="shared" si="11"/>
        <v>0</v>
      </c>
      <c r="AW68" s="22">
        <f t="shared" si="11"/>
        <v>0</v>
      </c>
      <c r="AX68" s="22">
        <f t="shared" si="11"/>
        <v>0</v>
      </c>
      <c r="AY68" s="22">
        <f t="shared" si="11"/>
        <v>0</v>
      </c>
      <c r="AZ68" s="22">
        <f t="shared" si="11"/>
        <v>0</v>
      </c>
      <c r="BA68" s="22">
        <f t="shared" si="11"/>
        <v>0</v>
      </c>
      <c r="BB68" s="22">
        <f t="shared" si="11"/>
        <v>0</v>
      </c>
      <c r="BC68" s="22">
        <f t="shared" si="11"/>
        <v>0</v>
      </c>
      <c r="BD68" s="22">
        <f t="shared" si="11"/>
        <v>0</v>
      </c>
      <c r="BE68" s="22">
        <f t="shared" si="11"/>
        <v>0</v>
      </c>
      <c r="BF68" s="22">
        <f t="shared" si="11"/>
        <v>0</v>
      </c>
      <c r="BG68" s="22">
        <f t="shared" si="11"/>
        <v>0</v>
      </c>
      <c r="BH68" s="22">
        <f t="shared" si="11"/>
        <v>0</v>
      </c>
      <c r="BI68" s="22">
        <f t="shared" si="11"/>
        <v>0</v>
      </c>
      <c r="BJ68" s="22">
        <f t="shared" si="11"/>
        <v>0</v>
      </c>
      <c r="BK68" s="22">
        <f t="shared" si="11"/>
        <v>0</v>
      </c>
      <c r="BL68" s="22">
        <f t="shared" si="11"/>
        <v>0</v>
      </c>
      <c r="BM68" s="22">
        <f t="shared" si="11"/>
        <v>0</v>
      </c>
      <c r="BN68" s="22">
        <f t="shared" si="11"/>
        <v>0</v>
      </c>
      <c r="BO68" s="22">
        <f t="shared" si="11"/>
        <v>0</v>
      </c>
      <c r="BP68" s="37"/>
    </row>
    <row r="69" spans="1:68" ht="12.75">
      <c r="A69" s="5"/>
      <c r="B69" s="154"/>
      <c r="C69" s="202"/>
      <c r="D69" s="202" t="s">
        <v>246</v>
      </c>
      <c r="F69" s="6"/>
      <c r="G69" s="5"/>
      <c r="H69" s="22">
        <f>SUM(H63,H65,H67)</f>
        <v>3</v>
      </c>
      <c r="I69" s="22">
        <f aca="true" t="shared" si="12" ref="I69:BO69">SUM(I63,I65,I67)</f>
        <v>5</v>
      </c>
      <c r="J69" s="22">
        <f t="shared" si="12"/>
        <v>12</v>
      </c>
      <c r="K69" s="22">
        <f t="shared" si="12"/>
        <v>17</v>
      </c>
      <c r="L69" s="22">
        <f t="shared" si="12"/>
        <v>21</v>
      </c>
      <c r="M69" s="22">
        <f t="shared" si="12"/>
        <v>22</v>
      </c>
      <c r="N69" s="22">
        <f t="shared" si="12"/>
        <v>22</v>
      </c>
      <c r="O69" s="22">
        <f t="shared" si="12"/>
        <v>25</v>
      </c>
      <c r="P69" s="22">
        <f t="shared" si="12"/>
        <v>25</v>
      </c>
      <c r="Q69" s="22">
        <f t="shared" si="12"/>
        <v>25</v>
      </c>
      <c r="R69" s="22">
        <f t="shared" si="12"/>
        <v>28</v>
      </c>
      <c r="S69" s="22">
        <f t="shared" si="12"/>
        <v>28</v>
      </c>
      <c r="T69" s="22">
        <f t="shared" si="12"/>
        <v>28</v>
      </c>
      <c r="U69" s="22">
        <f t="shared" si="12"/>
        <v>28</v>
      </c>
      <c r="V69" s="22">
        <f t="shared" si="12"/>
        <v>28</v>
      </c>
      <c r="W69" s="22">
        <f t="shared" si="12"/>
        <v>28</v>
      </c>
      <c r="X69" s="22">
        <f t="shared" si="12"/>
        <v>28</v>
      </c>
      <c r="Y69" s="22">
        <f t="shared" si="12"/>
        <v>28</v>
      </c>
      <c r="Z69" s="22">
        <f t="shared" si="12"/>
        <v>28</v>
      </c>
      <c r="AA69" s="22">
        <f t="shared" si="12"/>
        <v>28</v>
      </c>
      <c r="AB69" s="22">
        <f t="shared" si="12"/>
        <v>28</v>
      </c>
      <c r="AC69" s="22">
        <f t="shared" si="12"/>
        <v>28</v>
      </c>
      <c r="AD69" s="22">
        <f t="shared" si="12"/>
        <v>28</v>
      </c>
      <c r="AE69" s="22">
        <f t="shared" si="12"/>
        <v>28</v>
      </c>
      <c r="AF69" s="22">
        <f t="shared" si="12"/>
        <v>28</v>
      </c>
      <c r="AG69" s="22">
        <f t="shared" si="12"/>
        <v>28</v>
      </c>
      <c r="AH69" s="22">
        <f t="shared" si="12"/>
        <v>28</v>
      </c>
      <c r="AI69" s="22">
        <f t="shared" si="12"/>
        <v>28</v>
      </c>
      <c r="AJ69" s="22">
        <f t="shared" si="12"/>
        <v>28</v>
      </c>
      <c r="AK69" s="22">
        <f t="shared" si="12"/>
        <v>28</v>
      </c>
      <c r="AL69" s="22">
        <f t="shared" si="12"/>
        <v>28</v>
      </c>
      <c r="AM69" s="22">
        <f t="shared" si="12"/>
        <v>28</v>
      </c>
      <c r="AN69" s="22">
        <f t="shared" si="12"/>
        <v>28</v>
      </c>
      <c r="AO69" s="22">
        <f t="shared" si="12"/>
        <v>28</v>
      </c>
      <c r="AP69" s="22">
        <f t="shared" si="12"/>
        <v>28</v>
      </c>
      <c r="AQ69" s="22">
        <f t="shared" si="12"/>
        <v>28</v>
      </c>
      <c r="AR69" s="22">
        <f t="shared" si="12"/>
        <v>28</v>
      </c>
      <c r="AS69" s="22">
        <f t="shared" si="12"/>
        <v>28</v>
      </c>
      <c r="AT69" s="22">
        <f t="shared" si="12"/>
        <v>28</v>
      </c>
      <c r="AU69" s="22">
        <f t="shared" si="12"/>
        <v>28</v>
      </c>
      <c r="AV69" s="22">
        <f t="shared" si="12"/>
        <v>28</v>
      </c>
      <c r="AW69" s="22">
        <f t="shared" si="12"/>
        <v>28</v>
      </c>
      <c r="AX69" s="22">
        <f t="shared" si="12"/>
        <v>28</v>
      </c>
      <c r="AY69" s="22">
        <f t="shared" si="12"/>
        <v>28</v>
      </c>
      <c r="AZ69" s="22">
        <f t="shared" si="12"/>
        <v>28</v>
      </c>
      <c r="BA69" s="22">
        <f t="shared" si="12"/>
        <v>28</v>
      </c>
      <c r="BB69" s="22">
        <f t="shared" si="12"/>
        <v>28</v>
      </c>
      <c r="BC69" s="22">
        <f t="shared" si="12"/>
        <v>28</v>
      </c>
      <c r="BD69" s="22">
        <f t="shared" si="12"/>
        <v>28</v>
      </c>
      <c r="BE69" s="22">
        <f t="shared" si="12"/>
        <v>28</v>
      </c>
      <c r="BF69" s="22">
        <f t="shared" si="12"/>
        <v>28</v>
      </c>
      <c r="BG69" s="22">
        <f t="shared" si="12"/>
        <v>28</v>
      </c>
      <c r="BH69" s="22">
        <f t="shared" si="12"/>
        <v>28</v>
      </c>
      <c r="BI69" s="22">
        <f t="shared" si="12"/>
        <v>28</v>
      </c>
      <c r="BJ69" s="22">
        <f t="shared" si="12"/>
        <v>28</v>
      </c>
      <c r="BK69" s="22">
        <f t="shared" si="12"/>
        <v>28</v>
      </c>
      <c r="BL69" s="22">
        <f t="shared" si="12"/>
        <v>28</v>
      </c>
      <c r="BM69" s="22">
        <f t="shared" si="12"/>
        <v>28</v>
      </c>
      <c r="BN69" s="22">
        <f t="shared" si="12"/>
        <v>28</v>
      </c>
      <c r="BO69" s="22">
        <f t="shared" si="12"/>
        <v>28</v>
      </c>
      <c r="BP69" s="37"/>
    </row>
    <row r="70" spans="1:67" ht="12.75">
      <c r="A70" s="5"/>
      <c r="B70" s="154"/>
      <c r="C70" s="202"/>
      <c r="D70" s="202" t="s">
        <v>247</v>
      </c>
      <c r="F70" s="6"/>
      <c r="G70" s="5"/>
      <c r="H70" s="6">
        <f>SUM(H64,H66,H68)</f>
        <v>3</v>
      </c>
      <c r="I70" s="6">
        <f aca="true" t="shared" si="13" ref="I70:BO70">SUM(I64,I66,I68)</f>
        <v>2</v>
      </c>
      <c r="J70" s="6">
        <f t="shared" si="13"/>
        <v>7</v>
      </c>
      <c r="K70" s="6">
        <f t="shared" si="13"/>
        <v>5</v>
      </c>
      <c r="L70" s="6">
        <f t="shared" si="13"/>
        <v>4</v>
      </c>
      <c r="M70" s="6">
        <f t="shared" si="13"/>
        <v>1</v>
      </c>
      <c r="N70" s="6">
        <f t="shared" si="13"/>
        <v>0</v>
      </c>
      <c r="O70" s="6">
        <f t="shared" si="13"/>
        <v>3</v>
      </c>
      <c r="P70" s="6">
        <f t="shared" si="13"/>
        <v>0</v>
      </c>
      <c r="Q70" s="6">
        <f t="shared" si="13"/>
        <v>0</v>
      </c>
      <c r="R70" s="6">
        <f t="shared" si="13"/>
        <v>3</v>
      </c>
      <c r="S70" s="6">
        <f t="shared" si="13"/>
        <v>0</v>
      </c>
      <c r="T70" s="6">
        <f t="shared" si="13"/>
        <v>0</v>
      </c>
      <c r="U70" s="6">
        <f t="shared" si="13"/>
        <v>0</v>
      </c>
      <c r="V70" s="6">
        <f t="shared" si="13"/>
        <v>0</v>
      </c>
      <c r="W70" s="6">
        <f t="shared" si="13"/>
        <v>0</v>
      </c>
      <c r="X70" s="6">
        <f t="shared" si="13"/>
        <v>0</v>
      </c>
      <c r="Y70" s="6">
        <f t="shared" si="13"/>
        <v>0</v>
      </c>
      <c r="Z70" s="6">
        <f t="shared" si="13"/>
        <v>0</v>
      </c>
      <c r="AA70" s="6">
        <f t="shared" si="13"/>
        <v>0</v>
      </c>
      <c r="AB70" s="6">
        <f t="shared" si="13"/>
        <v>0</v>
      </c>
      <c r="AC70" s="6">
        <f t="shared" si="13"/>
        <v>0</v>
      </c>
      <c r="AD70" s="6">
        <f t="shared" si="13"/>
        <v>0</v>
      </c>
      <c r="AE70" s="6">
        <f t="shared" si="13"/>
        <v>0</v>
      </c>
      <c r="AF70" s="6">
        <f t="shared" si="13"/>
        <v>0</v>
      </c>
      <c r="AG70" s="6">
        <f t="shared" si="13"/>
        <v>0</v>
      </c>
      <c r="AH70" s="6">
        <f t="shared" si="13"/>
        <v>0</v>
      </c>
      <c r="AI70" s="6">
        <f t="shared" si="13"/>
        <v>0</v>
      </c>
      <c r="AJ70" s="6">
        <f t="shared" si="13"/>
        <v>0</v>
      </c>
      <c r="AK70" s="6">
        <f t="shared" si="13"/>
        <v>0</v>
      </c>
      <c r="AL70" s="6">
        <f t="shared" si="13"/>
        <v>0</v>
      </c>
      <c r="AM70" s="6">
        <f t="shared" si="13"/>
        <v>0</v>
      </c>
      <c r="AN70" s="6">
        <f t="shared" si="13"/>
        <v>0</v>
      </c>
      <c r="AO70" s="6">
        <f t="shared" si="13"/>
        <v>0</v>
      </c>
      <c r="AP70" s="6">
        <f t="shared" si="13"/>
        <v>0</v>
      </c>
      <c r="AQ70" s="6">
        <f t="shared" si="13"/>
        <v>0</v>
      </c>
      <c r="AR70" s="6">
        <f t="shared" si="13"/>
        <v>0</v>
      </c>
      <c r="AS70" s="6">
        <f t="shared" si="13"/>
        <v>0</v>
      </c>
      <c r="AT70" s="6">
        <f t="shared" si="13"/>
        <v>0</v>
      </c>
      <c r="AU70" s="6">
        <f t="shared" si="13"/>
        <v>0</v>
      </c>
      <c r="AV70" s="6">
        <f t="shared" si="13"/>
        <v>0</v>
      </c>
      <c r="AW70" s="6">
        <f t="shared" si="13"/>
        <v>0</v>
      </c>
      <c r="AX70" s="6">
        <f t="shared" si="13"/>
        <v>0</v>
      </c>
      <c r="AY70" s="6">
        <f t="shared" si="13"/>
        <v>0</v>
      </c>
      <c r="AZ70" s="6">
        <f t="shared" si="13"/>
        <v>0</v>
      </c>
      <c r="BA70" s="6">
        <f t="shared" si="13"/>
        <v>0</v>
      </c>
      <c r="BB70" s="6">
        <f t="shared" si="13"/>
        <v>0</v>
      </c>
      <c r="BC70" s="6">
        <f t="shared" si="13"/>
        <v>0</v>
      </c>
      <c r="BD70" s="6">
        <f t="shared" si="13"/>
        <v>0</v>
      </c>
      <c r="BE70" s="6">
        <f t="shared" si="13"/>
        <v>0</v>
      </c>
      <c r="BF70" s="6">
        <f t="shared" si="13"/>
        <v>0</v>
      </c>
      <c r="BG70" s="6">
        <f t="shared" si="13"/>
        <v>0</v>
      </c>
      <c r="BH70" s="6">
        <f t="shared" si="13"/>
        <v>0</v>
      </c>
      <c r="BI70" s="6">
        <f t="shared" si="13"/>
        <v>0</v>
      </c>
      <c r="BJ70" s="6">
        <f t="shared" si="13"/>
        <v>0</v>
      </c>
      <c r="BK70" s="6">
        <f t="shared" si="13"/>
        <v>0</v>
      </c>
      <c r="BL70" s="6">
        <f t="shared" si="13"/>
        <v>0</v>
      </c>
      <c r="BM70" s="6">
        <f t="shared" si="13"/>
        <v>0</v>
      </c>
      <c r="BN70" s="6">
        <f t="shared" si="13"/>
        <v>0</v>
      </c>
      <c r="BO70" s="6">
        <f t="shared" si="13"/>
        <v>0</v>
      </c>
    </row>
    <row r="71" spans="1:67" ht="12.75">
      <c r="A71" s="5"/>
      <c r="B71" s="154"/>
      <c r="C71" s="202"/>
      <c r="D71" s="202"/>
      <c r="F71" s="6"/>
      <c r="G71" s="5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</row>
    <row r="72" spans="1:67" ht="12.75">
      <c r="A72" s="5"/>
      <c r="B72" s="154"/>
      <c r="C72" s="202"/>
      <c r="D72" s="202" t="s">
        <v>4</v>
      </c>
      <c r="F72" s="6"/>
      <c r="G72" s="5"/>
      <c r="H72" s="5">
        <f>COUNTIF(H7:H59,"&gt;0")</f>
        <v>3</v>
      </c>
      <c r="I72" s="5">
        <f>COUNTIF(I7:I59,"&gt;0")</f>
        <v>8</v>
      </c>
      <c r="J72" s="5">
        <f aca="true" t="shared" si="14" ref="J72:AE72">COUNTIF(J7:J59,"&gt;0")</f>
        <v>16</v>
      </c>
      <c r="K72" s="5">
        <f t="shared" si="14"/>
        <v>22</v>
      </c>
      <c r="L72" s="5">
        <f t="shared" si="14"/>
        <v>26</v>
      </c>
      <c r="M72" s="5">
        <f t="shared" si="14"/>
        <v>27</v>
      </c>
      <c r="N72" s="5">
        <f t="shared" si="14"/>
        <v>27</v>
      </c>
      <c r="O72" s="5">
        <f t="shared" si="14"/>
        <v>30</v>
      </c>
      <c r="P72" s="5">
        <f t="shared" si="14"/>
        <v>30</v>
      </c>
      <c r="Q72" s="5">
        <f t="shared" si="14"/>
        <v>30</v>
      </c>
      <c r="R72" s="5">
        <f t="shared" si="14"/>
        <v>33</v>
      </c>
      <c r="S72" s="5">
        <f t="shared" si="14"/>
        <v>33</v>
      </c>
      <c r="T72" s="5">
        <f t="shared" si="14"/>
        <v>33</v>
      </c>
      <c r="U72" s="5">
        <f t="shared" si="14"/>
        <v>33</v>
      </c>
      <c r="V72" s="5">
        <f t="shared" si="14"/>
        <v>33</v>
      </c>
      <c r="W72" s="5">
        <f t="shared" si="14"/>
        <v>33</v>
      </c>
      <c r="X72" s="5">
        <f t="shared" si="14"/>
        <v>33</v>
      </c>
      <c r="Y72" s="5">
        <f t="shared" si="14"/>
        <v>34</v>
      </c>
      <c r="Z72" s="5">
        <f t="shared" si="14"/>
        <v>34</v>
      </c>
      <c r="AA72" s="5">
        <f t="shared" si="14"/>
        <v>34</v>
      </c>
      <c r="AB72" s="5">
        <f t="shared" si="14"/>
        <v>34</v>
      </c>
      <c r="AC72" s="5">
        <f t="shared" si="14"/>
        <v>34</v>
      </c>
      <c r="AD72" s="5">
        <f t="shared" si="14"/>
        <v>34</v>
      </c>
      <c r="AE72" s="5">
        <f t="shared" si="14"/>
        <v>34</v>
      </c>
      <c r="AF72" s="5">
        <f aca="true" t="shared" si="15" ref="AF72:BO72">COUNTIF(AF7:AF59,"&gt;0")</f>
        <v>34</v>
      </c>
      <c r="AG72" s="5">
        <f t="shared" si="15"/>
        <v>34</v>
      </c>
      <c r="AH72" s="5">
        <f t="shared" si="15"/>
        <v>34</v>
      </c>
      <c r="AI72" s="5">
        <f t="shared" si="15"/>
        <v>34</v>
      </c>
      <c r="AJ72" s="5">
        <f t="shared" si="15"/>
        <v>34</v>
      </c>
      <c r="AK72" s="5">
        <f t="shared" si="15"/>
        <v>35</v>
      </c>
      <c r="AL72" s="5">
        <f t="shared" si="15"/>
        <v>35</v>
      </c>
      <c r="AM72" s="5">
        <f t="shared" si="15"/>
        <v>35</v>
      </c>
      <c r="AN72" s="5">
        <f t="shared" si="15"/>
        <v>35</v>
      </c>
      <c r="AO72" s="5">
        <f t="shared" si="15"/>
        <v>35</v>
      </c>
      <c r="AP72" s="5">
        <f t="shared" si="15"/>
        <v>35</v>
      </c>
      <c r="AQ72" s="5">
        <f t="shared" si="15"/>
        <v>35</v>
      </c>
      <c r="AR72" s="5">
        <f t="shared" si="15"/>
        <v>35</v>
      </c>
      <c r="AS72" s="5">
        <f t="shared" si="15"/>
        <v>35</v>
      </c>
      <c r="AT72" s="5">
        <f t="shared" si="15"/>
        <v>35</v>
      </c>
      <c r="AU72" s="5">
        <f t="shared" si="15"/>
        <v>35</v>
      </c>
      <c r="AV72" s="5">
        <f t="shared" si="15"/>
        <v>35</v>
      </c>
      <c r="AW72" s="5">
        <f t="shared" si="15"/>
        <v>35</v>
      </c>
      <c r="AX72" s="5">
        <f t="shared" si="15"/>
        <v>35</v>
      </c>
      <c r="AY72" s="5">
        <f t="shared" si="15"/>
        <v>35</v>
      </c>
      <c r="AZ72" s="5">
        <f t="shared" si="15"/>
        <v>35</v>
      </c>
      <c r="BA72" s="5">
        <f t="shared" si="15"/>
        <v>35</v>
      </c>
      <c r="BB72" s="5">
        <f t="shared" si="15"/>
        <v>35</v>
      </c>
      <c r="BC72" s="5">
        <f t="shared" si="15"/>
        <v>35</v>
      </c>
      <c r="BD72" s="5">
        <f t="shared" si="15"/>
        <v>35</v>
      </c>
      <c r="BE72" s="5">
        <f t="shared" si="15"/>
        <v>35</v>
      </c>
      <c r="BF72" s="5">
        <f t="shared" si="15"/>
        <v>35</v>
      </c>
      <c r="BG72" s="5">
        <f t="shared" si="15"/>
        <v>35</v>
      </c>
      <c r="BH72" s="5">
        <f t="shared" si="15"/>
        <v>35</v>
      </c>
      <c r="BI72" s="5">
        <f t="shared" si="15"/>
        <v>35</v>
      </c>
      <c r="BJ72" s="5">
        <f t="shared" si="15"/>
        <v>35</v>
      </c>
      <c r="BK72" s="5">
        <f t="shared" si="15"/>
        <v>35</v>
      </c>
      <c r="BL72" s="5">
        <f t="shared" si="15"/>
        <v>35</v>
      </c>
      <c r="BM72" s="5">
        <f t="shared" si="15"/>
        <v>35</v>
      </c>
      <c r="BN72" s="5">
        <f t="shared" si="15"/>
        <v>35</v>
      </c>
      <c r="BO72" s="5">
        <f t="shared" si="15"/>
        <v>35</v>
      </c>
    </row>
    <row r="73" spans="1:67" ht="12.75">
      <c r="A73" s="5"/>
      <c r="B73" s="154"/>
      <c r="C73" s="202"/>
      <c r="D73" s="202" t="s">
        <v>32</v>
      </c>
      <c r="F73" s="6"/>
      <c r="G73" s="5"/>
      <c r="H73" s="22">
        <f>H72-G72</f>
        <v>3</v>
      </c>
      <c r="I73" s="22">
        <f aca="true" t="shared" si="16" ref="I73:AE73">I72-H72</f>
        <v>5</v>
      </c>
      <c r="J73" s="22">
        <f t="shared" si="16"/>
        <v>8</v>
      </c>
      <c r="K73" s="22">
        <f t="shared" si="16"/>
        <v>6</v>
      </c>
      <c r="L73" s="22">
        <f t="shared" si="16"/>
        <v>4</v>
      </c>
      <c r="M73" s="22">
        <f t="shared" si="16"/>
        <v>1</v>
      </c>
      <c r="N73" s="22">
        <f t="shared" si="16"/>
        <v>0</v>
      </c>
      <c r="O73" s="22">
        <f t="shared" si="16"/>
        <v>3</v>
      </c>
      <c r="P73" s="22">
        <f t="shared" si="16"/>
        <v>0</v>
      </c>
      <c r="Q73" s="22">
        <f t="shared" si="16"/>
        <v>0</v>
      </c>
      <c r="R73" s="22">
        <f t="shared" si="16"/>
        <v>3</v>
      </c>
      <c r="S73" s="22">
        <f t="shared" si="16"/>
        <v>0</v>
      </c>
      <c r="T73" s="22">
        <f t="shared" si="16"/>
        <v>0</v>
      </c>
      <c r="U73" s="22">
        <f t="shared" si="16"/>
        <v>0</v>
      </c>
      <c r="V73" s="22">
        <f t="shared" si="16"/>
        <v>0</v>
      </c>
      <c r="W73" s="22">
        <f t="shared" si="16"/>
        <v>0</v>
      </c>
      <c r="X73" s="22">
        <f t="shared" si="16"/>
        <v>0</v>
      </c>
      <c r="Y73" s="22">
        <f t="shared" si="16"/>
        <v>1</v>
      </c>
      <c r="Z73" s="22">
        <f t="shared" si="16"/>
        <v>0</v>
      </c>
      <c r="AA73" s="22">
        <f t="shared" si="16"/>
        <v>0</v>
      </c>
      <c r="AB73" s="22">
        <f t="shared" si="16"/>
        <v>0</v>
      </c>
      <c r="AC73" s="22">
        <f t="shared" si="16"/>
        <v>0</v>
      </c>
      <c r="AD73" s="22">
        <f t="shared" si="16"/>
        <v>0</v>
      </c>
      <c r="AE73" s="22">
        <f t="shared" si="16"/>
        <v>0</v>
      </c>
      <c r="AF73" s="22">
        <f aca="true" t="shared" si="17" ref="AF73:BO73">AF72-AE72</f>
        <v>0</v>
      </c>
      <c r="AG73" s="22">
        <f t="shared" si="17"/>
        <v>0</v>
      </c>
      <c r="AH73" s="22">
        <f t="shared" si="17"/>
        <v>0</v>
      </c>
      <c r="AI73" s="22">
        <f t="shared" si="17"/>
        <v>0</v>
      </c>
      <c r="AJ73" s="22">
        <f t="shared" si="17"/>
        <v>0</v>
      </c>
      <c r="AK73" s="22">
        <f t="shared" si="17"/>
        <v>1</v>
      </c>
      <c r="AL73" s="22">
        <f t="shared" si="17"/>
        <v>0</v>
      </c>
      <c r="AM73" s="22">
        <f t="shared" si="17"/>
        <v>0</v>
      </c>
      <c r="AN73" s="22">
        <f t="shared" si="17"/>
        <v>0</v>
      </c>
      <c r="AO73" s="22">
        <f t="shared" si="17"/>
        <v>0</v>
      </c>
      <c r="AP73" s="22">
        <f t="shared" si="17"/>
        <v>0</v>
      </c>
      <c r="AQ73" s="22">
        <f t="shared" si="17"/>
        <v>0</v>
      </c>
      <c r="AR73" s="22">
        <f t="shared" si="17"/>
        <v>0</v>
      </c>
      <c r="AS73" s="22">
        <f t="shared" si="17"/>
        <v>0</v>
      </c>
      <c r="AT73" s="22">
        <f t="shared" si="17"/>
        <v>0</v>
      </c>
      <c r="AU73" s="22">
        <f t="shared" si="17"/>
        <v>0</v>
      </c>
      <c r="AV73" s="22">
        <f t="shared" si="17"/>
        <v>0</v>
      </c>
      <c r="AW73" s="22">
        <f t="shared" si="17"/>
        <v>0</v>
      </c>
      <c r="AX73" s="22">
        <f t="shared" si="17"/>
        <v>0</v>
      </c>
      <c r="AY73" s="22">
        <f t="shared" si="17"/>
        <v>0</v>
      </c>
      <c r="AZ73" s="22">
        <f t="shared" si="17"/>
        <v>0</v>
      </c>
      <c r="BA73" s="22">
        <f t="shared" si="17"/>
        <v>0</v>
      </c>
      <c r="BB73" s="22">
        <f t="shared" si="17"/>
        <v>0</v>
      </c>
      <c r="BC73" s="22">
        <f t="shared" si="17"/>
        <v>0</v>
      </c>
      <c r="BD73" s="22">
        <f t="shared" si="17"/>
        <v>0</v>
      </c>
      <c r="BE73" s="22">
        <f t="shared" si="17"/>
        <v>0</v>
      </c>
      <c r="BF73" s="22">
        <f t="shared" si="17"/>
        <v>0</v>
      </c>
      <c r="BG73" s="22">
        <f t="shared" si="17"/>
        <v>0</v>
      </c>
      <c r="BH73" s="22">
        <f t="shared" si="17"/>
        <v>0</v>
      </c>
      <c r="BI73" s="22">
        <f t="shared" si="17"/>
        <v>0</v>
      </c>
      <c r="BJ73" s="22">
        <f t="shared" si="17"/>
        <v>0</v>
      </c>
      <c r="BK73" s="22">
        <f t="shared" si="17"/>
        <v>0</v>
      </c>
      <c r="BL73" s="22">
        <f t="shared" si="17"/>
        <v>0</v>
      </c>
      <c r="BM73" s="22">
        <f t="shared" si="17"/>
        <v>0</v>
      </c>
      <c r="BN73" s="22">
        <f t="shared" si="17"/>
        <v>0</v>
      </c>
      <c r="BO73" s="22">
        <f t="shared" si="17"/>
        <v>0</v>
      </c>
    </row>
    <row r="74" spans="1:31" ht="12.75">
      <c r="A74" s="5"/>
      <c r="B74" s="154"/>
      <c r="C74" s="202"/>
      <c r="D74" s="202"/>
      <c r="E74" s="202"/>
      <c r="F74" s="6"/>
      <c r="G74" s="5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 spans="1:31" ht="12.75">
      <c r="A75" s="3" t="s">
        <v>45</v>
      </c>
      <c r="B75" s="193"/>
      <c r="C75" s="188"/>
      <c r="D75" s="188"/>
      <c r="E75" s="188"/>
      <c r="F75" s="1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2.75">
      <c r="A76" s="1"/>
      <c r="B76" s="193"/>
      <c r="C76" s="188"/>
      <c r="D76" s="188"/>
      <c r="E76" s="188"/>
      <c r="F76" s="1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2.75">
      <c r="A77" s="34" t="s">
        <v>124</v>
      </c>
      <c r="B77" s="193"/>
      <c r="C77" s="188"/>
      <c r="D77" s="188"/>
      <c r="E77" s="188"/>
      <c r="F77" s="1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67" ht="12.75">
      <c r="A78" s="1" t="s">
        <v>172</v>
      </c>
      <c r="B78" s="200" t="s">
        <v>114</v>
      </c>
      <c r="C78" s="188"/>
      <c r="D78" s="188"/>
      <c r="E78" s="188"/>
      <c r="F78" s="12"/>
      <c r="G78" s="1"/>
      <c r="H78" s="25">
        <f aca="true" t="shared" si="18" ref="H78:AM78">SUMIF($B$7:$B$59,$B78,H$7:H$59)</f>
        <v>0</v>
      </c>
      <c r="I78" s="25">
        <f t="shared" si="18"/>
        <v>22000</v>
      </c>
      <c r="J78" s="25">
        <f t="shared" si="18"/>
        <v>26583.333333333332</v>
      </c>
      <c r="K78" s="25">
        <f t="shared" si="18"/>
        <v>29916.666666666664</v>
      </c>
      <c r="L78" s="25">
        <f t="shared" si="18"/>
        <v>29916.666666666664</v>
      </c>
      <c r="M78" s="25">
        <f t="shared" si="18"/>
        <v>29916.666666666664</v>
      </c>
      <c r="N78" s="25">
        <f t="shared" si="18"/>
        <v>29916.666666666664</v>
      </c>
      <c r="O78" s="25">
        <f t="shared" si="18"/>
        <v>29916.666666666664</v>
      </c>
      <c r="P78" s="25">
        <f t="shared" si="18"/>
        <v>29916.666666666664</v>
      </c>
      <c r="Q78" s="25">
        <f t="shared" si="18"/>
        <v>29916.666666666664</v>
      </c>
      <c r="R78" s="25">
        <f t="shared" si="18"/>
        <v>29916.666666666664</v>
      </c>
      <c r="S78" s="25">
        <f t="shared" si="18"/>
        <v>81766.66666666666</v>
      </c>
      <c r="T78" s="25">
        <f t="shared" si="18"/>
        <v>31262.916666666664</v>
      </c>
      <c r="U78" s="25">
        <f t="shared" si="18"/>
        <v>31262.916666666664</v>
      </c>
      <c r="V78" s="25">
        <f t="shared" si="18"/>
        <v>31262.916666666664</v>
      </c>
      <c r="W78" s="25">
        <f t="shared" si="18"/>
        <v>31262.916666666664</v>
      </c>
      <c r="X78" s="25">
        <f t="shared" si="18"/>
        <v>31262.916666666664</v>
      </c>
      <c r="Y78" s="25">
        <f t="shared" si="18"/>
        <v>34746.25</v>
      </c>
      <c r="Z78" s="25">
        <f t="shared" si="18"/>
        <v>34746.25</v>
      </c>
      <c r="AA78" s="25">
        <f t="shared" si="18"/>
        <v>34746.25</v>
      </c>
      <c r="AB78" s="25">
        <f t="shared" si="18"/>
        <v>34746.25</v>
      </c>
      <c r="AC78" s="25">
        <f t="shared" si="18"/>
        <v>34746.25</v>
      </c>
      <c r="AD78" s="25">
        <f t="shared" si="18"/>
        <v>34746.25</v>
      </c>
      <c r="AE78" s="25">
        <f t="shared" si="18"/>
        <v>86596.24999999999</v>
      </c>
      <c r="AF78" s="25">
        <f t="shared" si="18"/>
        <v>36309.831249999996</v>
      </c>
      <c r="AG78" s="25">
        <f t="shared" si="18"/>
        <v>36309.831249999996</v>
      </c>
      <c r="AH78" s="25">
        <f t="shared" si="18"/>
        <v>36309.831249999996</v>
      </c>
      <c r="AI78" s="25">
        <f t="shared" si="18"/>
        <v>36309.831249999996</v>
      </c>
      <c r="AJ78" s="25">
        <f t="shared" si="18"/>
        <v>36309.831249999996</v>
      </c>
      <c r="AK78" s="25">
        <f t="shared" si="18"/>
        <v>39949.91458333333</v>
      </c>
      <c r="AL78" s="25">
        <f t="shared" si="18"/>
        <v>39949.91458333333</v>
      </c>
      <c r="AM78" s="25">
        <f t="shared" si="18"/>
        <v>39949.91458333333</v>
      </c>
      <c r="AN78" s="25">
        <f aca="true" t="shared" si="19" ref="AN78:BO78">SUMIF($B$7:$B$59,$B78,AN$7:AN$59)</f>
        <v>39949.91458333333</v>
      </c>
      <c r="AO78" s="25">
        <f t="shared" si="19"/>
        <v>39949.91458333333</v>
      </c>
      <c r="AP78" s="25">
        <f t="shared" si="19"/>
        <v>39949.91458333333</v>
      </c>
      <c r="AQ78" s="25">
        <f t="shared" si="19"/>
        <v>91799.91458333332</v>
      </c>
      <c r="AR78" s="25">
        <f t="shared" si="19"/>
        <v>41747.660739583334</v>
      </c>
      <c r="AS78" s="25">
        <f t="shared" si="19"/>
        <v>41747.660739583334</v>
      </c>
      <c r="AT78" s="25">
        <f t="shared" si="19"/>
        <v>41747.660739583334</v>
      </c>
      <c r="AU78" s="25">
        <f t="shared" si="19"/>
        <v>41747.660739583334</v>
      </c>
      <c r="AV78" s="25">
        <f t="shared" si="19"/>
        <v>41747.660739583334</v>
      </c>
      <c r="AW78" s="25">
        <f t="shared" si="19"/>
        <v>41747.660739583334</v>
      </c>
      <c r="AX78" s="25">
        <f t="shared" si="19"/>
        <v>41747.660739583334</v>
      </c>
      <c r="AY78" s="25">
        <f t="shared" si="19"/>
        <v>41747.660739583334</v>
      </c>
      <c r="AZ78" s="25">
        <f t="shared" si="19"/>
        <v>41747.660739583334</v>
      </c>
      <c r="BA78" s="25">
        <f t="shared" si="19"/>
        <v>41747.660739583334</v>
      </c>
      <c r="BB78" s="25">
        <f t="shared" si="19"/>
        <v>41747.660739583334</v>
      </c>
      <c r="BC78" s="25">
        <f t="shared" si="19"/>
        <v>93597.66073958334</v>
      </c>
      <c r="BD78" s="25">
        <f t="shared" si="19"/>
        <v>43626.30547286456</v>
      </c>
      <c r="BE78" s="25">
        <f t="shared" si="19"/>
        <v>43626.30547286456</v>
      </c>
      <c r="BF78" s="25">
        <f t="shared" si="19"/>
        <v>43626.30547286456</v>
      </c>
      <c r="BG78" s="25">
        <f t="shared" si="19"/>
        <v>43626.30547286456</v>
      </c>
      <c r="BH78" s="25">
        <f t="shared" si="19"/>
        <v>43626.30547286456</v>
      </c>
      <c r="BI78" s="25">
        <f t="shared" si="19"/>
        <v>43626.30547286456</v>
      </c>
      <c r="BJ78" s="25">
        <f t="shared" si="19"/>
        <v>43626.30547286456</v>
      </c>
      <c r="BK78" s="25">
        <f t="shared" si="19"/>
        <v>43626.30547286456</v>
      </c>
      <c r="BL78" s="25">
        <f t="shared" si="19"/>
        <v>43626.30547286456</v>
      </c>
      <c r="BM78" s="25">
        <f t="shared" si="19"/>
        <v>43626.30547286456</v>
      </c>
      <c r="BN78" s="25">
        <f t="shared" si="19"/>
        <v>43626.30547286456</v>
      </c>
      <c r="BO78" s="25">
        <f t="shared" si="19"/>
        <v>95476.30547286457</v>
      </c>
    </row>
    <row r="79" spans="1:67" ht="12.75">
      <c r="A79" s="1" t="s">
        <v>35</v>
      </c>
      <c r="B79" s="203">
        <v>0.25</v>
      </c>
      <c r="C79" s="188"/>
      <c r="D79" s="188"/>
      <c r="E79" s="188"/>
      <c r="F79" s="12"/>
      <c r="G79" s="1"/>
      <c r="H79" s="26">
        <f>$B79</f>
        <v>0.25</v>
      </c>
      <c r="I79" s="26">
        <f aca="true" t="shared" si="20" ref="I79:BO79">$B79</f>
        <v>0.25</v>
      </c>
      <c r="J79" s="26">
        <f t="shared" si="20"/>
        <v>0.25</v>
      </c>
      <c r="K79" s="26">
        <f t="shared" si="20"/>
        <v>0.25</v>
      </c>
      <c r="L79" s="26">
        <f t="shared" si="20"/>
        <v>0.25</v>
      </c>
      <c r="M79" s="26">
        <f t="shared" si="20"/>
        <v>0.25</v>
      </c>
      <c r="N79" s="26">
        <f t="shared" si="20"/>
        <v>0.25</v>
      </c>
      <c r="O79" s="26">
        <f t="shared" si="20"/>
        <v>0.25</v>
      </c>
      <c r="P79" s="26">
        <f t="shared" si="20"/>
        <v>0.25</v>
      </c>
      <c r="Q79" s="26">
        <f t="shared" si="20"/>
        <v>0.25</v>
      </c>
      <c r="R79" s="26">
        <f t="shared" si="20"/>
        <v>0.25</v>
      </c>
      <c r="S79" s="26">
        <f t="shared" si="20"/>
        <v>0.25</v>
      </c>
      <c r="T79" s="26">
        <f t="shared" si="20"/>
        <v>0.25</v>
      </c>
      <c r="U79" s="26">
        <f t="shared" si="20"/>
        <v>0.25</v>
      </c>
      <c r="V79" s="26">
        <f t="shared" si="20"/>
        <v>0.25</v>
      </c>
      <c r="W79" s="26">
        <f t="shared" si="20"/>
        <v>0.25</v>
      </c>
      <c r="X79" s="26">
        <f t="shared" si="20"/>
        <v>0.25</v>
      </c>
      <c r="Y79" s="26">
        <f t="shared" si="20"/>
        <v>0.25</v>
      </c>
      <c r="Z79" s="26">
        <f t="shared" si="20"/>
        <v>0.25</v>
      </c>
      <c r="AA79" s="26">
        <f t="shared" si="20"/>
        <v>0.25</v>
      </c>
      <c r="AB79" s="26">
        <f t="shared" si="20"/>
        <v>0.25</v>
      </c>
      <c r="AC79" s="26">
        <f t="shared" si="20"/>
        <v>0.25</v>
      </c>
      <c r="AD79" s="26">
        <f t="shared" si="20"/>
        <v>0.25</v>
      </c>
      <c r="AE79" s="26">
        <f t="shared" si="20"/>
        <v>0.25</v>
      </c>
      <c r="AF79" s="26">
        <f t="shared" si="20"/>
        <v>0.25</v>
      </c>
      <c r="AG79" s="26">
        <f t="shared" si="20"/>
        <v>0.25</v>
      </c>
      <c r="AH79" s="26">
        <f t="shared" si="20"/>
        <v>0.25</v>
      </c>
      <c r="AI79" s="26">
        <f t="shared" si="20"/>
        <v>0.25</v>
      </c>
      <c r="AJ79" s="26">
        <f t="shared" si="20"/>
        <v>0.25</v>
      </c>
      <c r="AK79" s="26">
        <f t="shared" si="20"/>
        <v>0.25</v>
      </c>
      <c r="AL79" s="26">
        <f t="shared" si="20"/>
        <v>0.25</v>
      </c>
      <c r="AM79" s="26">
        <f t="shared" si="20"/>
        <v>0.25</v>
      </c>
      <c r="AN79" s="26">
        <f t="shared" si="20"/>
        <v>0.25</v>
      </c>
      <c r="AO79" s="26">
        <f t="shared" si="20"/>
        <v>0.25</v>
      </c>
      <c r="AP79" s="26">
        <f t="shared" si="20"/>
        <v>0.25</v>
      </c>
      <c r="AQ79" s="26">
        <f t="shared" si="20"/>
        <v>0.25</v>
      </c>
      <c r="AR79" s="26">
        <f t="shared" si="20"/>
        <v>0.25</v>
      </c>
      <c r="AS79" s="26">
        <f t="shared" si="20"/>
        <v>0.25</v>
      </c>
      <c r="AT79" s="26">
        <f t="shared" si="20"/>
        <v>0.25</v>
      </c>
      <c r="AU79" s="26">
        <f t="shared" si="20"/>
        <v>0.25</v>
      </c>
      <c r="AV79" s="26">
        <f t="shared" si="20"/>
        <v>0.25</v>
      </c>
      <c r="AW79" s="26">
        <f t="shared" si="20"/>
        <v>0.25</v>
      </c>
      <c r="AX79" s="26">
        <f t="shared" si="20"/>
        <v>0.25</v>
      </c>
      <c r="AY79" s="26">
        <f t="shared" si="20"/>
        <v>0.25</v>
      </c>
      <c r="AZ79" s="26">
        <f t="shared" si="20"/>
        <v>0.25</v>
      </c>
      <c r="BA79" s="26">
        <f t="shared" si="20"/>
        <v>0.25</v>
      </c>
      <c r="BB79" s="26">
        <f t="shared" si="20"/>
        <v>0.25</v>
      </c>
      <c r="BC79" s="26">
        <f t="shared" si="20"/>
        <v>0.25</v>
      </c>
      <c r="BD79" s="26">
        <f t="shared" si="20"/>
        <v>0.25</v>
      </c>
      <c r="BE79" s="26">
        <f t="shared" si="20"/>
        <v>0.25</v>
      </c>
      <c r="BF79" s="26">
        <f t="shared" si="20"/>
        <v>0.25</v>
      </c>
      <c r="BG79" s="26">
        <f t="shared" si="20"/>
        <v>0.25</v>
      </c>
      <c r="BH79" s="26">
        <f t="shared" si="20"/>
        <v>0.25</v>
      </c>
      <c r="BI79" s="26">
        <f t="shared" si="20"/>
        <v>0.25</v>
      </c>
      <c r="BJ79" s="26">
        <f t="shared" si="20"/>
        <v>0.25</v>
      </c>
      <c r="BK79" s="26">
        <f t="shared" si="20"/>
        <v>0.25</v>
      </c>
      <c r="BL79" s="26">
        <f t="shared" si="20"/>
        <v>0.25</v>
      </c>
      <c r="BM79" s="26">
        <f t="shared" si="20"/>
        <v>0.25</v>
      </c>
      <c r="BN79" s="26">
        <f t="shared" si="20"/>
        <v>0.25</v>
      </c>
      <c r="BO79" s="26">
        <f t="shared" si="20"/>
        <v>0.25</v>
      </c>
    </row>
    <row r="80" spans="1:67" ht="12.75">
      <c r="A80" s="1" t="s">
        <v>34</v>
      </c>
      <c r="B80" s="193"/>
      <c r="C80" s="188"/>
      <c r="D80" s="188"/>
      <c r="E80" s="188"/>
      <c r="F80" s="12"/>
      <c r="G80" s="1"/>
      <c r="H80" s="27">
        <f>H78*H79</f>
        <v>0</v>
      </c>
      <c r="I80" s="27">
        <f aca="true" t="shared" si="21" ref="I80:AE80">I78*I79</f>
        <v>5500</v>
      </c>
      <c r="J80" s="27">
        <f t="shared" si="21"/>
        <v>6645.833333333333</v>
      </c>
      <c r="K80" s="27">
        <f t="shared" si="21"/>
        <v>7479.166666666666</v>
      </c>
      <c r="L80" s="27">
        <f t="shared" si="21"/>
        <v>7479.166666666666</v>
      </c>
      <c r="M80" s="27">
        <f t="shared" si="21"/>
        <v>7479.166666666666</v>
      </c>
      <c r="N80" s="27">
        <f t="shared" si="21"/>
        <v>7479.166666666666</v>
      </c>
      <c r="O80" s="27">
        <f t="shared" si="21"/>
        <v>7479.166666666666</v>
      </c>
      <c r="P80" s="27">
        <f t="shared" si="21"/>
        <v>7479.166666666666</v>
      </c>
      <c r="Q80" s="27">
        <f t="shared" si="21"/>
        <v>7479.166666666666</v>
      </c>
      <c r="R80" s="27">
        <f t="shared" si="21"/>
        <v>7479.166666666666</v>
      </c>
      <c r="S80" s="27">
        <f t="shared" si="21"/>
        <v>20441.666666666664</v>
      </c>
      <c r="T80" s="27">
        <f t="shared" si="21"/>
        <v>7815.729166666666</v>
      </c>
      <c r="U80" s="27">
        <f t="shared" si="21"/>
        <v>7815.729166666666</v>
      </c>
      <c r="V80" s="27">
        <f t="shared" si="21"/>
        <v>7815.729166666666</v>
      </c>
      <c r="W80" s="27">
        <f t="shared" si="21"/>
        <v>7815.729166666666</v>
      </c>
      <c r="X80" s="27">
        <f t="shared" si="21"/>
        <v>7815.729166666666</v>
      </c>
      <c r="Y80" s="27">
        <f t="shared" si="21"/>
        <v>8686.5625</v>
      </c>
      <c r="Z80" s="27">
        <f t="shared" si="21"/>
        <v>8686.5625</v>
      </c>
      <c r="AA80" s="27">
        <f t="shared" si="21"/>
        <v>8686.5625</v>
      </c>
      <c r="AB80" s="27">
        <f t="shared" si="21"/>
        <v>8686.5625</v>
      </c>
      <c r="AC80" s="27">
        <f t="shared" si="21"/>
        <v>8686.5625</v>
      </c>
      <c r="AD80" s="27">
        <f t="shared" si="21"/>
        <v>8686.5625</v>
      </c>
      <c r="AE80" s="27">
        <f t="shared" si="21"/>
        <v>21649.062499999996</v>
      </c>
      <c r="AF80" s="27">
        <f aca="true" t="shared" si="22" ref="AF80:BO80">AF78*AF79</f>
        <v>9077.457812499999</v>
      </c>
      <c r="AG80" s="27">
        <f t="shared" si="22"/>
        <v>9077.457812499999</v>
      </c>
      <c r="AH80" s="27">
        <f t="shared" si="22"/>
        <v>9077.457812499999</v>
      </c>
      <c r="AI80" s="27">
        <f t="shared" si="22"/>
        <v>9077.457812499999</v>
      </c>
      <c r="AJ80" s="27">
        <f t="shared" si="22"/>
        <v>9077.457812499999</v>
      </c>
      <c r="AK80" s="27">
        <f t="shared" si="22"/>
        <v>9987.478645833333</v>
      </c>
      <c r="AL80" s="27">
        <f t="shared" si="22"/>
        <v>9987.478645833333</v>
      </c>
      <c r="AM80" s="27">
        <f t="shared" si="22"/>
        <v>9987.478645833333</v>
      </c>
      <c r="AN80" s="27">
        <f t="shared" si="22"/>
        <v>9987.478645833333</v>
      </c>
      <c r="AO80" s="27">
        <f t="shared" si="22"/>
        <v>9987.478645833333</v>
      </c>
      <c r="AP80" s="27">
        <f t="shared" si="22"/>
        <v>9987.478645833333</v>
      </c>
      <c r="AQ80" s="27">
        <f t="shared" si="22"/>
        <v>22949.97864583333</v>
      </c>
      <c r="AR80" s="27">
        <f t="shared" si="22"/>
        <v>10436.915184895834</v>
      </c>
      <c r="AS80" s="27">
        <f t="shared" si="22"/>
        <v>10436.915184895834</v>
      </c>
      <c r="AT80" s="27">
        <f t="shared" si="22"/>
        <v>10436.915184895834</v>
      </c>
      <c r="AU80" s="27">
        <f t="shared" si="22"/>
        <v>10436.915184895834</v>
      </c>
      <c r="AV80" s="27">
        <f t="shared" si="22"/>
        <v>10436.915184895834</v>
      </c>
      <c r="AW80" s="27">
        <f t="shared" si="22"/>
        <v>10436.915184895834</v>
      </c>
      <c r="AX80" s="27">
        <f t="shared" si="22"/>
        <v>10436.915184895834</v>
      </c>
      <c r="AY80" s="27">
        <f t="shared" si="22"/>
        <v>10436.915184895834</v>
      </c>
      <c r="AZ80" s="27">
        <f t="shared" si="22"/>
        <v>10436.915184895834</v>
      </c>
      <c r="BA80" s="27">
        <f t="shared" si="22"/>
        <v>10436.915184895834</v>
      </c>
      <c r="BB80" s="27">
        <f t="shared" si="22"/>
        <v>10436.915184895834</v>
      </c>
      <c r="BC80" s="27">
        <f t="shared" si="22"/>
        <v>23399.415184895835</v>
      </c>
      <c r="BD80" s="27">
        <f t="shared" si="22"/>
        <v>10906.57636821614</v>
      </c>
      <c r="BE80" s="27">
        <f t="shared" si="22"/>
        <v>10906.57636821614</v>
      </c>
      <c r="BF80" s="27">
        <f t="shared" si="22"/>
        <v>10906.57636821614</v>
      </c>
      <c r="BG80" s="27">
        <f t="shared" si="22"/>
        <v>10906.57636821614</v>
      </c>
      <c r="BH80" s="27">
        <f t="shared" si="22"/>
        <v>10906.57636821614</v>
      </c>
      <c r="BI80" s="27">
        <f t="shared" si="22"/>
        <v>10906.57636821614</v>
      </c>
      <c r="BJ80" s="27">
        <f t="shared" si="22"/>
        <v>10906.57636821614</v>
      </c>
      <c r="BK80" s="27">
        <f t="shared" si="22"/>
        <v>10906.57636821614</v>
      </c>
      <c r="BL80" s="27">
        <f t="shared" si="22"/>
        <v>10906.57636821614</v>
      </c>
      <c r="BM80" s="27">
        <f t="shared" si="22"/>
        <v>10906.57636821614</v>
      </c>
      <c r="BN80" s="27">
        <f t="shared" si="22"/>
        <v>10906.57636821614</v>
      </c>
      <c r="BO80" s="27">
        <f t="shared" si="22"/>
        <v>23869.07636821614</v>
      </c>
    </row>
    <row r="81" spans="1:67" ht="12.75">
      <c r="A81" s="1" t="s">
        <v>36</v>
      </c>
      <c r="B81" s="193"/>
      <c r="C81" s="188"/>
      <c r="D81" s="188"/>
      <c r="E81" s="188"/>
      <c r="F81" s="12"/>
      <c r="G81" s="1"/>
      <c r="H81" s="23">
        <f>H78+H80</f>
        <v>0</v>
      </c>
      <c r="I81" s="23">
        <f aca="true" t="shared" si="23" ref="I81:AE81">I78+I80</f>
        <v>27500</v>
      </c>
      <c r="J81" s="23">
        <f t="shared" si="23"/>
        <v>33229.166666666664</v>
      </c>
      <c r="K81" s="23">
        <f t="shared" si="23"/>
        <v>37395.83333333333</v>
      </c>
      <c r="L81" s="23">
        <f t="shared" si="23"/>
        <v>37395.83333333333</v>
      </c>
      <c r="M81" s="23">
        <f t="shared" si="23"/>
        <v>37395.83333333333</v>
      </c>
      <c r="N81" s="23">
        <f t="shared" si="23"/>
        <v>37395.83333333333</v>
      </c>
      <c r="O81" s="23">
        <f t="shared" si="23"/>
        <v>37395.83333333333</v>
      </c>
      <c r="P81" s="23">
        <f t="shared" si="23"/>
        <v>37395.83333333333</v>
      </c>
      <c r="Q81" s="23">
        <f t="shared" si="23"/>
        <v>37395.83333333333</v>
      </c>
      <c r="R81" s="23">
        <f t="shared" si="23"/>
        <v>37395.83333333333</v>
      </c>
      <c r="S81" s="23">
        <f t="shared" si="23"/>
        <v>102208.33333333331</v>
      </c>
      <c r="T81" s="23">
        <f t="shared" si="23"/>
        <v>39078.64583333333</v>
      </c>
      <c r="U81" s="23">
        <f t="shared" si="23"/>
        <v>39078.64583333333</v>
      </c>
      <c r="V81" s="23">
        <f t="shared" si="23"/>
        <v>39078.64583333333</v>
      </c>
      <c r="W81" s="23">
        <f t="shared" si="23"/>
        <v>39078.64583333333</v>
      </c>
      <c r="X81" s="23">
        <f t="shared" si="23"/>
        <v>39078.64583333333</v>
      </c>
      <c r="Y81" s="23">
        <f t="shared" si="23"/>
        <v>43432.8125</v>
      </c>
      <c r="Z81" s="23">
        <f t="shared" si="23"/>
        <v>43432.8125</v>
      </c>
      <c r="AA81" s="23">
        <f t="shared" si="23"/>
        <v>43432.8125</v>
      </c>
      <c r="AB81" s="23">
        <f t="shared" si="23"/>
        <v>43432.8125</v>
      </c>
      <c r="AC81" s="23">
        <f t="shared" si="23"/>
        <v>43432.8125</v>
      </c>
      <c r="AD81" s="23">
        <f t="shared" si="23"/>
        <v>43432.8125</v>
      </c>
      <c r="AE81" s="23">
        <f t="shared" si="23"/>
        <v>108245.31249999999</v>
      </c>
      <c r="AF81" s="23">
        <f aca="true" t="shared" si="24" ref="AF81:BO81">AF78+AF80</f>
        <v>45387.28906249999</v>
      </c>
      <c r="AG81" s="23">
        <f t="shared" si="24"/>
        <v>45387.28906249999</v>
      </c>
      <c r="AH81" s="23">
        <f t="shared" si="24"/>
        <v>45387.28906249999</v>
      </c>
      <c r="AI81" s="23">
        <f t="shared" si="24"/>
        <v>45387.28906249999</v>
      </c>
      <c r="AJ81" s="23">
        <f t="shared" si="24"/>
        <v>45387.28906249999</v>
      </c>
      <c r="AK81" s="23">
        <f t="shared" si="24"/>
        <v>49937.393229166664</v>
      </c>
      <c r="AL81" s="23">
        <f t="shared" si="24"/>
        <v>49937.393229166664</v>
      </c>
      <c r="AM81" s="23">
        <f t="shared" si="24"/>
        <v>49937.393229166664</v>
      </c>
      <c r="AN81" s="23">
        <f t="shared" si="24"/>
        <v>49937.393229166664</v>
      </c>
      <c r="AO81" s="23">
        <f t="shared" si="24"/>
        <v>49937.393229166664</v>
      </c>
      <c r="AP81" s="23">
        <f t="shared" si="24"/>
        <v>49937.393229166664</v>
      </c>
      <c r="AQ81" s="23">
        <f t="shared" si="24"/>
        <v>114749.89322916664</v>
      </c>
      <c r="AR81" s="23">
        <f t="shared" si="24"/>
        <v>52184.57592447917</v>
      </c>
      <c r="AS81" s="23">
        <f t="shared" si="24"/>
        <v>52184.57592447917</v>
      </c>
      <c r="AT81" s="23">
        <f t="shared" si="24"/>
        <v>52184.57592447917</v>
      </c>
      <c r="AU81" s="23">
        <f t="shared" si="24"/>
        <v>52184.57592447917</v>
      </c>
      <c r="AV81" s="23">
        <f t="shared" si="24"/>
        <v>52184.57592447917</v>
      </c>
      <c r="AW81" s="23">
        <f t="shared" si="24"/>
        <v>52184.57592447917</v>
      </c>
      <c r="AX81" s="23">
        <f t="shared" si="24"/>
        <v>52184.57592447917</v>
      </c>
      <c r="AY81" s="23">
        <f t="shared" si="24"/>
        <v>52184.57592447917</v>
      </c>
      <c r="AZ81" s="23">
        <f t="shared" si="24"/>
        <v>52184.57592447917</v>
      </c>
      <c r="BA81" s="23">
        <f t="shared" si="24"/>
        <v>52184.57592447917</v>
      </c>
      <c r="BB81" s="23">
        <f t="shared" si="24"/>
        <v>52184.57592447917</v>
      </c>
      <c r="BC81" s="23">
        <f t="shared" si="24"/>
        <v>116997.07592447917</v>
      </c>
      <c r="BD81" s="23">
        <f t="shared" si="24"/>
        <v>54532.8818410807</v>
      </c>
      <c r="BE81" s="23">
        <f t="shared" si="24"/>
        <v>54532.8818410807</v>
      </c>
      <c r="BF81" s="23">
        <f t="shared" si="24"/>
        <v>54532.8818410807</v>
      </c>
      <c r="BG81" s="23">
        <f t="shared" si="24"/>
        <v>54532.8818410807</v>
      </c>
      <c r="BH81" s="23">
        <f t="shared" si="24"/>
        <v>54532.8818410807</v>
      </c>
      <c r="BI81" s="23">
        <f t="shared" si="24"/>
        <v>54532.8818410807</v>
      </c>
      <c r="BJ81" s="23">
        <f t="shared" si="24"/>
        <v>54532.8818410807</v>
      </c>
      <c r="BK81" s="23">
        <f t="shared" si="24"/>
        <v>54532.8818410807</v>
      </c>
      <c r="BL81" s="23">
        <f t="shared" si="24"/>
        <v>54532.8818410807</v>
      </c>
      <c r="BM81" s="23">
        <f t="shared" si="24"/>
        <v>54532.8818410807</v>
      </c>
      <c r="BN81" s="23">
        <f t="shared" si="24"/>
        <v>54532.8818410807</v>
      </c>
      <c r="BO81" s="23">
        <f t="shared" si="24"/>
        <v>119345.3818410807</v>
      </c>
    </row>
    <row r="82" spans="1:67" ht="12.75">
      <c r="A82" s="1"/>
      <c r="B82" s="193"/>
      <c r="C82" s="188"/>
      <c r="D82" s="188"/>
      <c r="E82" s="188"/>
      <c r="F82" s="1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</row>
    <row r="83" spans="1:67" ht="12.75">
      <c r="A83" s="34" t="s">
        <v>123</v>
      </c>
      <c r="B83" s="193"/>
      <c r="C83" s="188"/>
      <c r="D83" s="188"/>
      <c r="E83" s="188"/>
      <c r="F83" s="1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</row>
    <row r="84" spans="1:67" ht="12.75">
      <c r="A84" s="1" t="s">
        <v>169</v>
      </c>
      <c r="B84" s="200" t="s">
        <v>115</v>
      </c>
      <c r="C84" s="188"/>
      <c r="D84" s="188"/>
      <c r="E84" s="188"/>
      <c r="F84" s="12"/>
      <c r="G84" s="1"/>
      <c r="H84" s="25">
        <f aca="true" t="shared" si="25" ref="H84:AM84">SUMIF($B$7:$B$59,$B84,H$7:H$59)</f>
        <v>0</v>
      </c>
      <c r="I84" s="25">
        <f t="shared" si="25"/>
        <v>0</v>
      </c>
      <c r="J84" s="25">
        <f t="shared" si="25"/>
        <v>2916.6666666666665</v>
      </c>
      <c r="K84" s="25">
        <f t="shared" si="25"/>
        <v>17416.666666666668</v>
      </c>
      <c r="L84" s="25">
        <f t="shared" si="25"/>
        <v>26666.66666666667</v>
      </c>
      <c r="M84" s="25">
        <f t="shared" si="25"/>
        <v>28833.33333333334</v>
      </c>
      <c r="N84" s="25">
        <f t="shared" si="25"/>
        <v>28833.33333333334</v>
      </c>
      <c r="O84" s="25">
        <f t="shared" si="25"/>
        <v>33916.66666666667</v>
      </c>
      <c r="P84" s="25">
        <f t="shared" si="25"/>
        <v>33916.66666666667</v>
      </c>
      <c r="Q84" s="25">
        <f t="shared" si="25"/>
        <v>33916.66666666667</v>
      </c>
      <c r="R84" s="25">
        <f t="shared" si="25"/>
        <v>39000</v>
      </c>
      <c r="S84" s="25">
        <f t="shared" si="25"/>
        <v>90250</v>
      </c>
      <c r="T84" s="25">
        <f t="shared" si="25"/>
        <v>40755</v>
      </c>
      <c r="U84" s="25">
        <f t="shared" si="25"/>
        <v>40755</v>
      </c>
      <c r="V84" s="25">
        <f t="shared" si="25"/>
        <v>40755</v>
      </c>
      <c r="W84" s="25">
        <f t="shared" si="25"/>
        <v>40755</v>
      </c>
      <c r="X84" s="25">
        <f t="shared" si="25"/>
        <v>40755</v>
      </c>
      <c r="Y84" s="25">
        <f t="shared" si="25"/>
        <v>40755</v>
      </c>
      <c r="Z84" s="25">
        <f t="shared" si="25"/>
        <v>40755</v>
      </c>
      <c r="AA84" s="25">
        <f t="shared" si="25"/>
        <v>40755</v>
      </c>
      <c r="AB84" s="25">
        <f t="shared" si="25"/>
        <v>40755</v>
      </c>
      <c r="AC84" s="25">
        <f t="shared" si="25"/>
        <v>40755</v>
      </c>
      <c r="AD84" s="25">
        <f t="shared" si="25"/>
        <v>40755</v>
      </c>
      <c r="AE84" s="25">
        <f t="shared" si="25"/>
        <v>92005.00000000001</v>
      </c>
      <c r="AF84" s="25">
        <f t="shared" si="25"/>
        <v>42588.97499999998</v>
      </c>
      <c r="AG84" s="25">
        <f t="shared" si="25"/>
        <v>42588.97499999998</v>
      </c>
      <c r="AH84" s="25">
        <f t="shared" si="25"/>
        <v>42588.97499999998</v>
      </c>
      <c r="AI84" s="25">
        <f t="shared" si="25"/>
        <v>42588.97499999998</v>
      </c>
      <c r="AJ84" s="25">
        <f t="shared" si="25"/>
        <v>42588.97499999998</v>
      </c>
      <c r="AK84" s="25">
        <f t="shared" si="25"/>
        <v>42588.97499999998</v>
      </c>
      <c r="AL84" s="25">
        <f t="shared" si="25"/>
        <v>42588.97499999998</v>
      </c>
      <c r="AM84" s="25">
        <f t="shared" si="25"/>
        <v>42588.97499999998</v>
      </c>
      <c r="AN84" s="25">
        <f aca="true" t="shared" si="26" ref="AN84:BO84">SUMIF($B$7:$B$59,$B84,AN$7:AN$59)</f>
        <v>42588.97499999998</v>
      </c>
      <c r="AO84" s="25">
        <f t="shared" si="26"/>
        <v>42588.97499999998</v>
      </c>
      <c r="AP84" s="25">
        <f t="shared" si="26"/>
        <v>42588.97499999998</v>
      </c>
      <c r="AQ84" s="25">
        <f t="shared" si="26"/>
        <v>93838.97500000002</v>
      </c>
      <c r="AR84" s="25">
        <f t="shared" si="26"/>
        <v>44505.47887499999</v>
      </c>
      <c r="AS84" s="25">
        <f t="shared" si="26"/>
        <v>44505.47887499999</v>
      </c>
      <c r="AT84" s="25">
        <f t="shared" si="26"/>
        <v>44505.47887499999</v>
      </c>
      <c r="AU84" s="25">
        <f t="shared" si="26"/>
        <v>44505.47887499999</v>
      </c>
      <c r="AV84" s="25">
        <f t="shared" si="26"/>
        <v>44505.47887499999</v>
      </c>
      <c r="AW84" s="25">
        <f t="shared" si="26"/>
        <v>44505.47887499999</v>
      </c>
      <c r="AX84" s="25">
        <f t="shared" si="26"/>
        <v>44505.47887499999</v>
      </c>
      <c r="AY84" s="25">
        <f t="shared" si="26"/>
        <v>44505.47887499999</v>
      </c>
      <c r="AZ84" s="25">
        <f t="shared" si="26"/>
        <v>44505.47887499999</v>
      </c>
      <c r="BA84" s="25">
        <f t="shared" si="26"/>
        <v>44505.47887499999</v>
      </c>
      <c r="BB84" s="25">
        <f t="shared" si="26"/>
        <v>44505.47887499999</v>
      </c>
      <c r="BC84" s="25">
        <f t="shared" si="26"/>
        <v>95755.47887499999</v>
      </c>
      <c r="BD84" s="25">
        <f t="shared" si="26"/>
        <v>46508.22542437497</v>
      </c>
      <c r="BE84" s="25">
        <f t="shared" si="26"/>
        <v>46508.22542437497</v>
      </c>
      <c r="BF84" s="25">
        <f t="shared" si="26"/>
        <v>46508.22542437497</v>
      </c>
      <c r="BG84" s="25">
        <f t="shared" si="26"/>
        <v>46508.22542437497</v>
      </c>
      <c r="BH84" s="25">
        <f t="shared" si="26"/>
        <v>46508.22542437497</v>
      </c>
      <c r="BI84" s="25">
        <f t="shared" si="26"/>
        <v>46508.22542437497</v>
      </c>
      <c r="BJ84" s="25">
        <f t="shared" si="26"/>
        <v>46508.22542437497</v>
      </c>
      <c r="BK84" s="25">
        <f t="shared" si="26"/>
        <v>46508.22542437497</v>
      </c>
      <c r="BL84" s="25">
        <f t="shared" si="26"/>
        <v>46508.22542437497</v>
      </c>
      <c r="BM84" s="25">
        <f t="shared" si="26"/>
        <v>46508.22542437497</v>
      </c>
      <c r="BN84" s="25">
        <f t="shared" si="26"/>
        <v>46508.22542437497</v>
      </c>
      <c r="BO84" s="25">
        <f t="shared" si="26"/>
        <v>97758.225424375</v>
      </c>
    </row>
    <row r="85" spans="1:67" ht="12.75">
      <c r="A85" s="1" t="s">
        <v>35</v>
      </c>
      <c r="B85" s="203">
        <f>B79</f>
        <v>0.25</v>
      </c>
      <c r="C85" s="188"/>
      <c r="D85" s="188"/>
      <c r="E85" s="188"/>
      <c r="F85" s="12"/>
      <c r="G85" s="1"/>
      <c r="H85" s="26">
        <f>$B85</f>
        <v>0.25</v>
      </c>
      <c r="I85" s="26">
        <f aca="true" t="shared" si="27" ref="I85:BO85">$B85</f>
        <v>0.25</v>
      </c>
      <c r="J85" s="26">
        <f t="shared" si="27"/>
        <v>0.25</v>
      </c>
      <c r="K85" s="26">
        <f t="shared" si="27"/>
        <v>0.25</v>
      </c>
      <c r="L85" s="26">
        <f t="shared" si="27"/>
        <v>0.25</v>
      </c>
      <c r="M85" s="26">
        <f t="shared" si="27"/>
        <v>0.25</v>
      </c>
      <c r="N85" s="26">
        <f t="shared" si="27"/>
        <v>0.25</v>
      </c>
      <c r="O85" s="26">
        <f t="shared" si="27"/>
        <v>0.25</v>
      </c>
      <c r="P85" s="26">
        <f t="shared" si="27"/>
        <v>0.25</v>
      </c>
      <c r="Q85" s="26">
        <f t="shared" si="27"/>
        <v>0.25</v>
      </c>
      <c r="R85" s="26">
        <f t="shared" si="27"/>
        <v>0.25</v>
      </c>
      <c r="S85" s="26">
        <f t="shared" si="27"/>
        <v>0.25</v>
      </c>
      <c r="T85" s="26">
        <f t="shared" si="27"/>
        <v>0.25</v>
      </c>
      <c r="U85" s="26">
        <f t="shared" si="27"/>
        <v>0.25</v>
      </c>
      <c r="V85" s="26">
        <f t="shared" si="27"/>
        <v>0.25</v>
      </c>
      <c r="W85" s="26">
        <f t="shared" si="27"/>
        <v>0.25</v>
      </c>
      <c r="X85" s="26">
        <f t="shared" si="27"/>
        <v>0.25</v>
      </c>
      <c r="Y85" s="26">
        <f t="shared" si="27"/>
        <v>0.25</v>
      </c>
      <c r="Z85" s="26">
        <f t="shared" si="27"/>
        <v>0.25</v>
      </c>
      <c r="AA85" s="26">
        <f t="shared" si="27"/>
        <v>0.25</v>
      </c>
      <c r="AB85" s="26">
        <f t="shared" si="27"/>
        <v>0.25</v>
      </c>
      <c r="AC85" s="26">
        <f t="shared" si="27"/>
        <v>0.25</v>
      </c>
      <c r="AD85" s="26">
        <f t="shared" si="27"/>
        <v>0.25</v>
      </c>
      <c r="AE85" s="26">
        <f t="shared" si="27"/>
        <v>0.25</v>
      </c>
      <c r="AF85" s="26">
        <f t="shared" si="27"/>
        <v>0.25</v>
      </c>
      <c r="AG85" s="26">
        <f t="shared" si="27"/>
        <v>0.25</v>
      </c>
      <c r="AH85" s="26">
        <f t="shared" si="27"/>
        <v>0.25</v>
      </c>
      <c r="AI85" s="26">
        <f t="shared" si="27"/>
        <v>0.25</v>
      </c>
      <c r="AJ85" s="26">
        <f t="shared" si="27"/>
        <v>0.25</v>
      </c>
      <c r="AK85" s="26">
        <f t="shared" si="27"/>
        <v>0.25</v>
      </c>
      <c r="AL85" s="26">
        <f t="shared" si="27"/>
        <v>0.25</v>
      </c>
      <c r="AM85" s="26">
        <f t="shared" si="27"/>
        <v>0.25</v>
      </c>
      <c r="AN85" s="26">
        <f t="shared" si="27"/>
        <v>0.25</v>
      </c>
      <c r="AO85" s="26">
        <f t="shared" si="27"/>
        <v>0.25</v>
      </c>
      <c r="AP85" s="26">
        <f t="shared" si="27"/>
        <v>0.25</v>
      </c>
      <c r="AQ85" s="26">
        <f t="shared" si="27"/>
        <v>0.25</v>
      </c>
      <c r="AR85" s="26">
        <f t="shared" si="27"/>
        <v>0.25</v>
      </c>
      <c r="AS85" s="26">
        <f t="shared" si="27"/>
        <v>0.25</v>
      </c>
      <c r="AT85" s="26">
        <f t="shared" si="27"/>
        <v>0.25</v>
      </c>
      <c r="AU85" s="26">
        <f t="shared" si="27"/>
        <v>0.25</v>
      </c>
      <c r="AV85" s="26">
        <f t="shared" si="27"/>
        <v>0.25</v>
      </c>
      <c r="AW85" s="26">
        <f t="shared" si="27"/>
        <v>0.25</v>
      </c>
      <c r="AX85" s="26">
        <f t="shared" si="27"/>
        <v>0.25</v>
      </c>
      <c r="AY85" s="26">
        <f t="shared" si="27"/>
        <v>0.25</v>
      </c>
      <c r="AZ85" s="26">
        <f t="shared" si="27"/>
        <v>0.25</v>
      </c>
      <c r="BA85" s="26">
        <f t="shared" si="27"/>
        <v>0.25</v>
      </c>
      <c r="BB85" s="26">
        <f t="shared" si="27"/>
        <v>0.25</v>
      </c>
      <c r="BC85" s="26">
        <f t="shared" si="27"/>
        <v>0.25</v>
      </c>
      <c r="BD85" s="26">
        <f t="shared" si="27"/>
        <v>0.25</v>
      </c>
      <c r="BE85" s="26">
        <f t="shared" si="27"/>
        <v>0.25</v>
      </c>
      <c r="BF85" s="26">
        <f t="shared" si="27"/>
        <v>0.25</v>
      </c>
      <c r="BG85" s="26">
        <f t="shared" si="27"/>
        <v>0.25</v>
      </c>
      <c r="BH85" s="26">
        <f t="shared" si="27"/>
        <v>0.25</v>
      </c>
      <c r="BI85" s="26">
        <f t="shared" si="27"/>
        <v>0.25</v>
      </c>
      <c r="BJ85" s="26">
        <f t="shared" si="27"/>
        <v>0.25</v>
      </c>
      <c r="BK85" s="26">
        <f t="shared" si="27"/>
        <v>0.25</v>
      </c>
      <c r="BL85" s="26">
        <f t="shared" si="27"/>
        <v>0.25</v>
      </c>
      <c r="BM85" s="26">
        <f t="shared" si="27"/>
        <v>0.25</v>
      </c>
      <c r="BN85" s="26">
        <f t="shared" si="27"/>
        <v>0.25</v>
      </c>
      <c r="BO85" s="26">
        <f t="shared" si="27"/>
        <v>0.25</v>
      </c>
    </row>
    <row r="86" spans="1:67" ht="12.75">
      <c r="A86" s="1" t="s">
        <v>34</v>
      </c>
      <c r="B86" s="193"/>
      <c r="C86" s="188"/>
      <c r="D86" s="188"/>
      <c r="E86" s="188"/>
      <c r="F86" s="12"/>
      <c r="G86" s="1"/>
      <c r="H86" s="27">
        <f>H84*H85</f>
        <v>0</v>
      </c>
      <c r="I86" s="27">
        <f aca="true" t="shared" si="28" ref="I86:AE86">I84*I85</f>
        <v>0</v>
      </c>
      <c r="J86" s="27">
        <f t="shared" si="28"/>
        <v>729.1666666666666</v>
      </c>
      <c r="K86" s="27">
        <f t="shared" si="28"/>
        <v>4354.166666666667</v>
      </c>
      <c r="L86" s="27">
        <f t="shared" si="28"/>
        <v>6666.666666666668</v>
      </c>
      <c r="M86" s="27">
        <f t="shared" si="28"/>
        <v>7208.333333333335</v>
      </c>
      <c r="N86" s="27">
        <f t="shared" si="28"/>
        <v>7208.333333333335</v>
      </c>
      <c r="O86" s="27">
        <f t="shared" si="28"/>
        <v>8479.166666666668</v>
      </c>
      <c r="P86" s="27">
        <f>P84*P85</f>
        <v>8479.166666666668</v>
      </c>
      <c r="Q86" s="27">
        <f t="shared" si="28"/>
        <v>8479.166666666668</v>
      </c>
      <c r="R86" s="27">
        <f t="shared" si="28"/>
        <v>9750</v>
      </c>
      <c r="S86" s="27">
        <f t="shared" si="28"/>
        <v>22562.5</v>
      </c>
      <c r="T86" s="27">
        <f t="shared" si="28"/>
        <v>10188.75</v>
      </c>
      <c r="U86" s="27">
        <f t="shared" si="28"/>
        <v>10188.75</v>
      </c>
      <c r="V86" s="27">
        <f t="shared" si="28"/>
        <v>10188.75</v>
      </c>
      <c r="W86" s="27">
        <f t="shared" si="28"/>
        <v>10188.75</v>
      </c>
      <c r="X86" s="27">
        <f t="shared" si="28"/>
        <v>10188.75</v>
      </c>
      <c r="Y86" s="27">
        <f t="shared" si="28"/>
        <v>10188.75</v>
      </c>
      <c r="Z86" s="27">
        <f t="shared" si="28"/>
        <v>10188.75</v>
      </c>
      <c r="AA86" s="27">
        <f t="shared" si="28"/>
        <v>10188.75</v>
      </c>
      <c r="AB86" s="27">
        <f t="shared" si="28"/>
        <v>10188.75</v>
      </c>
      <c r="AC86" s="27">
        <f t="shared" si="28"/>
        <v>10188.75</v>
      </c>
      <c r="AD86" s="27">
        <f t="shared" si="28"/>
        <v>10188.75</v>
      </c>
      <c r="AE86" s="27">
        <f t="shared" si="28"/>
        <v>23001.250000000004</v>
      </c>
      <c r="AF86" s="27">
        <f aca="true" t="shared" si="29" ref="AF86:BO86">AF84*AF85</f>
        <v>10647.243749999994</v>
      </c>
      <c r="AG86" s="27">
        <f t="shared" si="29"/>
        <v>10647.243749999994</v>
      </c>
      <c r="AH86" s="27">
        <f t="shared" si="29"/>
        <v>10647.243749999994</v>
      </c>
      <c r="AI86" s="27">
        <f t="shared" si="29"/>
        <v>10647.243749999994</v>
      </c>
      <c r="AJ86" s="27">
        <f t="shared" si="29"/>
        <v>10647.243749999994</v>
      </c>
      <c r="AK86" s="27">
        <f t="shared" si="29"/>
        <v>10647.243749999994</v>
      </c>
      <c r="AL86" s="27">
        <f t="shared" si="29"/>
        <v>10647.243749999994</v>
      </c>
      <c r="AM86" s="27">
        <f t="shared" si="29"/>
        <v>10647.243749999994</v>
      </c>
      <c r="AN86" s="27">
        <f t="shared" si="29"/>
        <v>10647.243749999994</v>
      </c>
      <c r="AO86" s="27">
        <f t="shared" si="29"/>
        <v>10647.243749999994</v>
      </c>
      <c r="AP86" s="27">
        <f t="shared" si="29"/>
        <v>10647.243749999994</v>
      </c>
      <c r="AQ86" s="27">
        <f t="shared" si="29"/>
        <v>23459.743750000005</v>
      </c>
      <c r="AR86" s="27">
        <f t="shared" si="29"/>
        <v>11126.369718749998</v>
      </c>
      <c r="AS86" s="27">
        <f t="shared" si="29"/>
        <v>11126.369718749998</v>
      </c>
      <c r="AT86" s="27">
        <f t="shared" si="29"/>
        <v>11126.369718749998</v>
      </c>
      <c r="AU86" s="27">
        <f t="shared" si="29"/>
        <v>11126.369718749998</v>
      </c>
      <c r="AV86" s="27">
        <f t="shared" si="29"/>
        <v>11126.369718749998</v>
      </c>
      <c r="AW86" s="27">
        <f t="shared" si="29"/>
        <v>11126.369718749998</v>
      </c>
      <c r="AX86" s="27">
        <f t="shared" si="29"/>
        <v>11126.369718749998</v>
      </c>
      <c r="AY86" s="27">
        <f t="shared" si="29"/>
        <v>11126.369718749998</v>
      </c>
      <c r="AZ86" s="27">
        <f t="shared" si="29"/>
        <v>11126.369718749998</v>
      </c>
      <c r="BA86" s="27">
        <f t="shared" si="29"/>
        <v>11126.369718749998</v>
      </c>
      <c r="BB86" s="27">
        <f t="shared" si="29"/>
        <v>11126.369718749998</v>
      </c>
      <c r="BC86" s="27">
        <f t="shared" si="29"/>
        <v>23938.869718749997</v>
      </c>
      <c r="BD86" s="27">
        <f t="shared" si="29"/>
        <v>11627.056356093743</v>
      </c>
      <c r="BE86" s="27">
        <f t="shared" si="29"/>
        <v>11627.056356093743</v>
      </c>
      <c r="BF86" s="27">
        <f t="shared" si="29"/>
        <v>11627.056356093743</v>
      </c>
      <c r="BG86" s="27">
        <f t="shared" si="29"/>
        <v>11627.056356093743</v>
      </c>
      <c r="BH86" s="27">
        <f t="shared" si="29"/>
        <v>11627.056356093743</v>
      </c>
      <c r="BI86" s="27">
        <f t="shared" si="29"/>
        <v>11627.056356093743</v>
      </c>
      <c r="BJ86" s="27">
        <f t="shared" si="29"/>
        <v>11627.056356093743</v>
      </c>
      <c r="BK86" s="27">
        <f t="shared" si="29"/>
        <v>11627.056356093743</v>
      </c>
      <c r="BL86" s="27">
        <f t="shared" si="29"/>
        <v>11627.056356093743</v>
      </c>
      <c r="BM86" s="27">
        <f t="shared" si="29"/>
        <v>11627.056356093743</v>
      </c>
      <c r="BN86" s="27">
        <f t="shared" si="29"/>
        <v>11627.056356093743</v>
      </c>
      <c r="BO86" s="27">
        <f t="shared" si="29"/>
        <v>24439.55635609375</v>
      </c>
    </row>
    <row r="87" spans="1:67" ht="12.75">
      <c r="A87" s="1" t="s">
        <v>168</v>
      </c>
      <c r="B87" s="193"/>
      <c r="C87" s="188"/>
      <c r="D87" s="188"/>
      <c r="E87" s="188"/>
      <c r="F87" s="12"/>
      <c r="G87" s="1"/>
      <c r="H87" s="23">
        <f>H84+H86</f>
        <v>0</v>
      </c>
      <c r="I87" s="23">
        <f aca="true" t="shared" si="30" ref="I87:AE87">I84+I86</f>
        <v>0</v>
      </c>
      <c r="J87" s="23">
        <f>J84+J86</f>
        <v>3645.833333333333</v>
      </c>
      <c r="K87" s="23">
        <f t="shared" si="30"/>
        <v>21770.833333333336</v>
      </c>
      <c r="L87" s="23">
        <f t="shared" si="30"/>
        <v>33333.33333333334</v>
      </c>
      <c r="M87" s="23">
        <f t="shared" si="30"/>
        <v>36041.66666666667</v>
      </c>
      <c r="N87" s="23">
        <f t="shared" si="30"/>
        <v>36041.66666666667</v>
      </c>
      <c r="O87" s="23">
        <f t="shared" si="30"/>
        <v>42395.83333333334</v>
      </c>
      <c r="P87" s="23">
        <f t="shared" si="30"/>
        <v>42395.83333333334</v>
      </c>
      <c r="Q87" s="23">
        <f t="shared" si="30"/>
        <v>42395.83333333334</v>
      </c>
      <c r="R87" s="23">
        <f t="shared" si="30"/>
        <v>48750</v>
      </c>
      <c r="S87" s="23">
        <f t="shared" si="30"/>
        <v>112812.5</v>
      </c>
      <c r="T87" s="23">
        <f t="shared" si="30"/>
        <v>50943.75</v>
      </c>
      <c r="U87" s="23">
        <f t="shared" si="30"/>
        <v>50943.75</v>
      </c>
      <c r="V87" s="23">
        <f t="shared" si="30"/>
        <v>50943.75</v>
      </c>
      <c r="W87" s="23">
        <f t="shared" si="30"/>
        <v>50943.75</v>
      </c>
      <c r="X87" s="23">
        <f t="shared" si="30"/>
        <v>50943.75</v>
      </c>
      <c r="Y87" s="23">
        <f t="shared" si="30"/>
        <v>50943.75</v>
      </c>
      <c r="Z87" s="23">
        <f t="shared" si="30"/>
        <v>50943.75</v>
      </c>
      <c r="AA87" s="23">
        <f t="shared" si="30"/>
        <v>50943.75</v>
      </c>
      <c r="AB87" s="23">
        <f t="shared" si="30"/>
        <v>50943.75</v>
      </c>
      <c r="AC87" s="23">
        <f t="shared" si="30"/>
        <v>50943.75</v>
      </c>
      <c r="AD87" s="23">
        <f t="shared" si="30"/>
        <v>50943.75</v>
      </c>
      <c r="AE87" s="23">
        <f t="shared" si="30"/>
        <v>115006.25000000001</v>
      </c>
      <c r="AF87" s="23">
        <f aca="true" t="shared" si="31" ref="AF87:BO87">AF84+AF86</f>
        <v>53236.21874999997</v>
      </c>
      <c r="AG87" s="23">
        <f t="shared" si="31"/>
        <v>53236.21874999997</v>
      </c>
      <c r="AH87" s="23">
        <f t="shared" si="31"/>
        <v>53236.21874999997</v>
      </c>
      <c r="AI87" s="23">
        <f t="shared" si="31"/>
        <v>53236.21874999997</v>
      </c>
      <c r="AJ87" s="23">
        <f t="shared" si="31"/>
        <v>53236.21874999997</v>
      </c>
      <c r="AK87" s="23">
        <f t="shared" si="31"/>
        <v>53236.21874999997</v>
      </c>
      <c r="AL87" s="23">
        <f t="shared" si="31"/>
        <v>53236.21874999997</v>
      </c>
      <c r="AM87" s="23">
        <f t="shared" si="31"/>
        <v>53236.21874999997</v>
      </c>
      <c r="AN87" s="23">
        <f t="shared" si="31"/>
        <v>53236.21874999997</v>
      </c>
      <c r="AO87" s="23">
        <f t="shared" si="31"/>
        <v>53236.21874999997</v>
      </c>
      <c r="AP87" s="23">
        <f t="shared" si="31"/>
        <v>53236.21874999997</v>
      </c>
      <c r="AQ87" s="23">
        <f t="shared" si="31"/>
        <v>117298.71875000003</v>
      </c>
      <c r="AR87" s="23">
        <f t="shared" si="31"/>
        <v>55631.84859374999</v>
      </c>
      <c r="AS87" s="23">
        <f t="shared" si="31"/>
        <v>55631.84859374999</v>
      </c>
      <c r="AT87" s="23">
        <f t="shared" si="31"/>
        <v>55631.84859374999</v>
      </c>
      <c r="AU87" s="23">
        <f t="shared" si="31"/>
        <v>55631.84859374999</v>
      </c>
      <c r="AV87" s="23">
        <f t="shared" si="31"/>
        <v>55631.84859374999</v>
      </c>
      <c r="AW87" s="23">
        <f t="shared" si="31"/>
        <v>55631.84859374999</v>
      </c>
      <c r="AX87" s="23">
        <f t="shared" si="31"/>
        <v>55631.84859374999</v>
      </c>
      <c r="AY87" s="23">
        <f t="shared" si="31"/>
        <v>55631.84859374999</v>
      </c>
      <c r="AZ87" s="23">
        <f t="shared" si="31"/>
        <v>55631.84859374999</v>
      </c>
      <c r="BA87" s="23">
        <f t="shared" si="31"/>
        <v>55631.84859374999</v>
      </c>
      <c r="BB87" s="23">
        <f t="shared" si="31"/>
        <v>55631.84859374999</v>
      </c>
      <c r="BC87" s="23">
        <f t="shared" si="31"/>
        <v>119694.34859374998</v>
      </c>
      <c r="BD87" s="23">
        <f t="shared" si="31"/>
        <v>58135.281780468715</v>
      </c>
      <c r="BE87" s="23">
        <f t="shared" si="31"/>
        <v>58135.281780468715</v>
      </c>
      <c r="BF87" s="23">
        <f t="shared" si="31"/>
        <v>58135.281780468715</v>
      </c>
      <c r="BG87" s="23">
        <f t="shared" si="31"/>
        <v>58135.281780468715</v>
      </c>
      <c r="BH87" s="23">
        <f t="shared" si="31"/>
        <v>58135.281780468715</v>
      </c>
      <c r="BI87" s="23">
        <f t="shared" si="31"/>
        <v>58135.281780468715</v>
      </c>
      <c r="BJ87" s="23">
        <f t="shared" si="31"/>
        <v>58135.281780468715</v>
      </c>
      <c r="BK87" s="23">
        <f t="shared" si="31"/>
        <v>58135.281780468715</v>
      </c>
      <c r="BL87" s="23">
        <f t="shared" si="31"/>
        <v>58135.281780468715</v>
      </c>
      <c r="BM87" s="23">
        <f t="shared" si="31"/>
        <v>58135.281780468715</v>
      </c>
      <c r="BN87" s="23">
        <f t="shared" si="31"/>
        <v>58135.281780468715</v>
      </c>
      <c r="BO87" s="23">
        <f t="shared" si="31"/>
        <v>122197.78178046877</v>
      </c>
    </row>
    <row r="88" spans="1:67" ht="12.75">
      <c r="A88" s="1"/>
      <c r="B88" s="193"/>
      <c r="C88" s="188"/>
      <c r="D88" s="188"/>
      <c r="E88" s="188"/>
      <c r="F88" s="1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</row>
    <row r="89" spans="1:67" ht="12.75">
      <c r="A89" s="34" t="s">
        <v>27</v>
      </c>
      <c r="B89" s="193"/>
      <c r="C89" s="188"/>
      <c r="D89" s="188"/>
      <c r="E89" s="188"/>
      <c r="F89" s="1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</row>
    <row r="90" spans="1:67" ht="12.75">
      <c r="A90" s="1" t="s">
        <v>39</v>
      </c>
      <c r="B90" s="200" t="s">
        <v>97</v>
      </c>
      <c r="C90" s="188"/>
      <c r="D90" s="188"/>
      <c r="E90" s="188"/>
      <c r="F90" s="12"/>
      <c r="G90" s="1"/>
      <c r="H90" s="25">
        <f aca="true" t="shared" si="32" ref="H90:AM90">SUMIF($B$7:$B$59,$B90,H$7:H$59)</f>
        <v>0</v>
      </c>
      <c r="I90" s="25">
        <f t="shared" si="32"/>
        <v>0</v>
      </c>
      <c r="J90" s="25">
        <f t="shared" si="32"/>
        <v>16500</v>
      </c>
      <c r="K90" s="25">
        <f t="shared" si="32"/>
        <v>16500</v>
      </c>
      <c r="L90" s="25">
        <f t="shared" si="32"/>
        <v>16500</v>
      </c>
      <c r="M90" s="25">
        <f t="shared" si="32"/>
        <v>16500</v>
      </c>
      <c r="N90" s="25">
        <f t="shared" si="32"/>
        <v>16500</v>
      </c>
      <c r="O90" s="25">
        <f t="shared" si="32"/>
        <v>22750.000000000004</v>
      </c>
      <c r="P90" s="25">
        <f t="shared" si="32"/>
        <v>22750.000000000004</v>
      </c>
      <c r="Q90" s="25">
        <f t="shared" si="32"/>
        <v>22750.000000000004</v>
      </c>
      <c r="R90" s="25">
        <f t="shared" si="32"/>
        <v>29000.000000000004</v>
      </c>
      <c r="S90" s="25">
        <f t="shared" si="32"/>
        <v>68550</v>
      </c>
      <c r="T90" s="25">
        <f t="shared" si="32"/>
        <v>30305</v>
      </c>
      <c r="U90" s="25">
        <f t="shared" si="32"/>
        <v>30305</v>
      </c>
      <c r="V90" s="25">
        <f t="shared" si="32"/>
        <v>30305</v>
      </c>
      <c r="W90" s="25">
        <f t="shared" si="32"/>
        <v>30305</v>
      </c>
      <c r="X90" s="25">
        <f t="shared" si="32"/>
        <v>30305</v>
      </c>
      <c r="Y90" s="25">
        <f t="shared" si="32"/>
        <v>30305</v>
      </c>
      <c r="Z90" s="25">
        <f t="shared" si="32"/>
        <v>30305</v>
      </c>
      <c r="AA90" s="25">
        <f t="shared" si="32"/>
        <v>30305</v>
      </c>
      <c r="AB90" s="25">
        <f t="shared" si="32"/>
        <v>30305</v>
      </c>
      <c r="AC90" s="25">
        <f t="shared" si="32"/>
        <v>30305</v>
      </c>
      <c r="AD90" s="25">
        <f t="shared" si="32"/>
        <v>30305</v>
      </c>
      <c r="AE90" s="25">
        <f t="shared" si="32"/>
        <v>69855</v>
      </c>
      <c r="AF90" s="25">
        <f t="shared" si="32"/>
        <v>31668.725</v>
      </c>
      <c r="AG90" s="25">
        <f t="shared" si="32"/>
        <v>31668.725</v>
      </c>
      <c r="AH90" s="25">
        <f t="shared" si="32"/>
        <v>31668.725</v>
      </c>
      <c r="AI90" s="25">
        <f t="shared" si="32"/>
        <v>31668.725</v>
      </c>
      <c r="AJ90" s="25">
        <f t="shared" si="32"/>
        <v>31668.725</v>
      </c>
      <c r="AK90" s="25">
        <f t="shared" si="32"/>
        <v>31668.725</v>
      </c>
      <c r="AL90" s="25">
        <f t="shared" si="32"/>
        <v>31668.725</v>
      </c>
      <c r="AM90" s="25">
        <f t="shared" si="32"/>
        <v>31668.725</v>
      </c>
      <c r="AN90" s="25">
        <f aca="true" t="shared" si="33" ref="AN90:BO90">SUMIF($B$7:$B$59,$B90,AN$7:AN$59)</f>
        <v>31668.725</v>
      </c>
      <c r="AO90" s="25">
        <f t="shared" si="33"/>
        <v>31668.725</v>
      </c>
      <c r="AP90" s="25">
        <f t="shared" si="33"/>
        <v>31668.725</v>
      </c>
      <c r="AQ90" s="25">
        <f t="shared" si="33"/>
        <v>71218.725</v>
      </c>
      <c r="AR90" s="25">
        <f t="shared" si="33"/>
        <v>33093.817624999996</v>
      </c>
      <c r="AS90" s="25">
        <f t="shared" si="33"/>
        <v>33093.817624999996</v>
      </c>
      <c r="AT90" s="25">
        <f t="shared" si="33"/>
        <v>33093.817624999996</v>
      </c>
      <c r="AU90" s="25">
        <f t="shared" si="33"/>
        <v>33093.817624999996</v>
      </c>
      <c r="AV90" s="25">
        <f t="shared" si="33"/>
        <v>33093.817624999996</v>
      </c>
      <c r="AW90" s="25">
        <f t="shared" si="33"/>
        <v>33093.817624999996</v>
      </c>
      <c r="AX90" s="25">
        <f t="shared" si="33"/>
        <v>33093.817624999996</v>
      </c>
      <c r="AY90" s="25">
        <f t="shared" si="33"/>
        <v>33093.817624999996</v>
      </c>
      <c r="AZ90" s="25">
        <f t="shared" si="33"/>
        <v>33093.817624999996</v>
      </c>
      <c r="BA90" s="25">
        <f t="shared" si="33"/>
        <v>33093.817624999996</v>
      </c>
      <c r="BB90" s="25">
        <f t="shared" si="33"/>
        <v>33093.817624999996</v>
      </c>
      <c r="BC90" s="25">
        <f t="shared" si="33"/>
        <v>72643.817625</v>
      </c>
      <c r="BD90" s="25">
        <f t="shared" si="33"/>
        <v>34583.03941812499</v>
      </c>
      <c r="BE90" s="25">
        <f t="shared" si="33"/>
        <v>34583.03941812499</v>
      </c>
      <c r="BF90" s="25">
        <f t="shared" si="33"/>
        <v>34583.03941812499</v>
      </c>
      <c r="BG90" s="25">
        <f t="shared" si="33"/>
        <v>34583.03941812499</v>
      </c>
      <c r="BH90" s="25">
        <f t="shared" si="33"/>
        <v>34583.03941812499</v>
      </c>
      <c r="BI90" s="25">
        <f t="shared" si="33"/>
        <v>34583.03941812499</v>
      </c>
      <c r="BJ90" s="25">
        <f t="shared" si="33"/>
        <v>34583.03941812499</v>
      </c>
      <c r="BK90" s="25">
        <f t="shared" si="33"/>
        <v>34583.03941812499</v>
      </c>
      <c r="BL90" s="25">
        <f t="shared" si="33"/>
        <v>34583.03941812499</v>
      </c>
      <c r="BM90" s="25">
        <f t="shared" si="33"/>
        <v>34583.03941812499</v>
      </c>
      <c r="BN90" s="25">
        <f t="shared" si="33"/>
        <v>34583.03941812499</v>
      </c>
      <c r="BO90" s="25">
        <f t="shared" si="33"/>
        <v>74133.039418125</v>
      </c>
    </row>
    <row r="91" spans="1:67" ht="12.75">
      <c r="A91" s="1" t="s">
        <v>35</v>
      </c>
      <c r="B91" s="203">
        <f>$B$79</f>
        <v>0.25</v>
      </c>
      <c r="C91" s="188"/>
      <c r="D91" s="188"/>
      <c r="E91" s="188"/>
      <c r="F91" s="12"/>
      <c r="G91" s="1"/>
      <c r="H91" s="26">
        <f>$B91</f>
        <v>0.25</v>
      </c>
      <c r="I91" s="26">
        <f aca="true" t="shared" si="34" ref="I91:BO91">$B91</f>
        <v>0.25</v>
      </c>
      <c r="J91" s="26">
        <f t="shared" si="34"/>
        <v>0.25</v>
      </c>
      <c r="K91" s="26">
        <f t="shared" si="34"/>
        <v>0.25</v>
      </c>
      <c r="L91" s="26">
        <f t="shared" si="34"/>
        <v>0.25</v>
      </c>
      <c r="M91" s="26">
        <f t="shared" si="34"/>
        <v>0.25</v>
      </c>
      <c r="N91" s="26">
        <f t="shared" si="34"/>
        <v>0.25</v>
      </c>
      <c r="O91" s="26">
        <f t="shared" si="34"/>
        <v>0.25</v>
      </c>
      <c r="P91" s="26">
        <f t="shared" si="34"/>
        <v>0.25</v>
      </c>
      <c r="Q91" s="26">
        <f t="shared" si="34"/>
        <v>0.25</v>
      </c>
      <c r="R91" s="26">
        <f t="shared" si="34"/>
        <v>0.25</v>
      </c>
      <c r="S91" s="26">
        <f t="shared" si="34"/>
        <v>0.25</v>
      </c>
      <c r="T91" s="26">
        <f t="shared" si="34"/>
        <v>0.25</v>
      </c>
      <c r="U91" s="26">
        <f t="shared" si="34"/>
        <v>0.25</v>
      </c>
      <c r="V91" s="26">
        <f t="shared" si="34"/>
        <v>0.25</v>
      </c>
      <c r="W91" s="26">
        <f t="shared" si="34"/>
        <v>0.25</v>
      </c>
      <c r="X91" s="26">
        <f t="shared" si="34"/>
        <v>0.25</v>
      </c>
      <c r="Y91" s="26">
        <f t="shared" si="34"/>
        <v>0.25</v>
      </c>
      <c r="Z91" s="26">
        <f t="shared" si="34"/>
        <v>0.25</v>
      </c>
      <c r="AA91" s="26">
        <f t="shared" si="34"/>
        <v>0.25</v>
      </c>
      <c r="AB91" s="26">
        <f t="shared" si="34"/>
        <v>0.25</v>
      </c>
      <c r="AC91" s="26">
        <f t="shared" si="34"/>
        <v>0.25</v>
      </c>
      <c r="AD91" s="26">
        <f t="shared" si="34"/>
        <v>0.25</v>
      </c>
      <c r="AE91" s="26">
        <f t="shared" si="34"/>
        <v>0.25</v>
      </c>
      <c r="AF91" s="26">
        <f t="shared" si="34"/>
        <v>0.25</v>
      </c>
      <c r="AG91" s="26">
        <f t="shared" si="34"/>
        <v>0.25</v>
      </c>
      <c r="AH91" s="26">
        <f t="shared" si="34"/>
        <v>0.25</v>
      </c>
      <c r="AI91" s="26">
        <f t="shared" si="34"/>
        <v>0.25</v>
      </c>
      <c r="AJ91" s="26">
        <f t="shared" si="34"/>
        <v>0.25</v>
      </c>
      <c r="AK91" s="26">
        <f t="shared" si="34"/>
        <v>0.25</v>
      </c>
      <c r="AL91" s="26">
        <f t="shared" si="34"/>
        <v>0.25</v>
      </c>
      <c r="AM91" s="26">
        <f t="shared" si="34"/>
        <v>0.25</v>
      </c>
      <c r="AN91" s="26">
        <f t="shared" si="34"/>
        <v>0.25</v>
      </c>
      <c r="AO91" s="26">
        <f t="shared" si="34"/>
        <v>0.25</v>
      </c>
      <c r="AP91" s="26">
        <f t="shared" si="34"/>
        <v>0.25</v>
      </c>
      <c r="AQ91" s="26">
        <f t="shared" si="34"/>
        <v>0.25</v>
      </c>
      <c r="AR91" s="26">
        <f t="shared" si="34"/>
        <v>0.25</v>
      </c>
      <c r="AS91" s="26">
        <f t="shared" si="34"/>
        <v>0.25</v>
      </c>
      <c r="AT91" s="26">
        <f t="shared" si="34"/>
        <v>0.25</v>
      </c>
      <c r="AU91" s="26">
        <f t="shared" si="34"/>
        <v>0.25</v>
      </c>
      <c r="AV91" s="26">
        <f t="shared" si="34"/>
        <v>0.25</v>
      </c>
      <c r="AW91" s="26">
        <f t="shared" si="34"/>
        <v>0.25</v>
      </c>
      <c r="AX91" s="26">
        <f t="shared" si="34"/>
        <v>0.25</v>
      </c>
      <c r="AY91" s="26">
        <f t="shared" si="34"/>
        <v>0.25</v>
      </c>
      <c r="AZ91" s="26">
        <f t="shared" si="34"/>
        <v>0.25</v>
      </c>
      <c r="BA91" s="26">
        <f t="shared" si="34"/>
        <v>0.25</v>
      </c>
      <c r="BB91" s="26">
        <f t="shared" si="34"/>
        <v>0.25</v>
      </c>
      <c r="BC91" s="26">
        <f t="shared" si="34"/>
        <v>0.25</v>
      </c>
      <c r="BD91" s="26">
        <f t="shared" si="34"/>
        <v>0.25</v>
      </c>
      <c r="BE91" s="26">
        <f t="shared" si="34"/>
        <v>0.25</v>
      </c>
      <c r="BF91" s="26">
        <f t="shared" si="34"/>
        <v>0.25</v>
      </c>
      <c r="BG91" s="26">
        <f t="shared" si="34"/>
        <v>0.25</v>
      </c>
      <c r="BH91" s="26">
        <f t="shared" si="34"/>
        <v>0.25</v>
      </c>
      <c r="BI91" s="26">
        <f t="shared" si="34"/>
        <v>0.25</v>
      </c>
      <c r="BJ91" s="26">
        <f t="shared" si="34"/>
        <v>0.25</v>
      </c>
      <c r="BK91" s="26">
        <f t="shared" si="34"/>
        <v>0.25</v>
      </c>
      <c r="BL91" s="26">
        <f t="shared" si="34"/>
        <v>0.25</v>
      </c>
      <c r="BM91" s="26">
        <f t="shared" si="34"/>
        <v>0.25</v>
      </c>
      <c r="BN91" s="26">
        <f t="shared" si="34"/>
        <v>0.25</v>
      </c>
      <c r="BO91" s="26">
        <f t="shared" si="34"/>
        <v>0.25</v>
      </c>
    </row>
    <row r="92" spans="1:67" ht="12.75">
      <c r="A92" s="1" t="s">
        <v>34</v>
      </c>
      <c r="H92" s="27">
        <f>H90*H91</f>
        <v>0</v>
      </c>
      <c r="I92" s="27">
        <f aca="true" t="shared" si="35" ref="I92:AE92">I90*I91</f>
        <v>0</v>
      </c>
      <c r="J92" s="27">
        <f t="shared" si="35"/>
        <v>4125</v>
      </c>
      <c r="K92" s="27">
        <f t="shared" si="35"/>
        <v>4125</v>
      </c>
      <c r="L92" s="27">
        <f t="shared" si="35"/>
        <v>4125</v>
      </c>
      <c r="M92" s="27">
        <f t="shared" si="35"/>
        <v>4125</v>
      </c>
      <c r="N92" s="27">
        <f t="shared" si="35"/>
        <v>4125</v>
      </c>
      <c r="O92" s="27">
        <f t="shared" si="35"/>
        <v>5687.500000000001</v>
      </c>
      <c r="P92" s="27">
        <f t="shared" si="35"/>
        <v>5687.500000000001</v>
      </c>
      <c r="Q92" s="27">
        <f t="shared" si="35"/>
        <v>5687.500000000001</v>
      </c>
      <c r="R92" s="27">
        <f t="shared" si="35"/>
        <v>7250.000000000001</v>
      </c>
      <c r="S92" s="27">
        <f t="shared" si="35"/>
        <v>17137.5</v>
      </c>
      <c r="T92" s="27">
        <f t="shared" si="35"/>
        <v>7576.25</v>
      </c>
      <c r="U92" s="27">
        <f t="shared" si="35"/>
        <v>7576.25</v>
      </c>
      <c r="V92" s="27">
        <f t="shared" si="35"/>
        <v>7576.25</v>
      </c>
      <c r="W92" s="27">
        <f t="shared" si="35"/>
        <v>7576.25</v>
      </c>
      <c r="X92" s="27">
        <f t="shared" si="35"/>
        <v>7576.25</v>
      </c>
      <c r="Y92" s="27">
        <f t="shared" si="35"/>
        <v>7576.25</v>
      </c>
      <c r="Z92" s="27">
        <f t="shared" si="35"/>
        <v>7576.25</v>
      </c>
      <c r="AA92" s="27">
        <f t="shared" si="35"/>
        <v>7576.25</v>
      </c>
      <c r="AB92" s="27">
        <f t="shared" si="35"/>
        <v>7576.25</v>
      </c>
      <c r="AC92" s="27">
        <f t="shared" si="35"/>
        <v>7576.25</v>
      </c>
      <c r="AD92" s="27">
        <f t="shared" si="35"/>
        <v>7576.25</v>
      </c>
      <c r="AE92" s="27">
        <f t="shared" si="35"/>
        <v>17463.75</v>
      </c>
      <c r="AF92" s="27">
        <f aca="true" t="shared" si="36" ref="AF92:BO92">AF90*AF91</f>
        <v>7917.18125</v>
      </c>
      <c r="AG92" s="27">
        <f t="shared" si="36"/>
        <v>7917.18125</v>
      </c>
      <c r="AH92" s="27">
        <f t="shared" si="36"/>
        <v>7917.18125</v>
      </c>
      <c r="AI92" s="27">
        <f t="shared" si="36"/>
        <v>7917.18125</v>
      </c>
      <c r="AJ92" s="27">
        <f t="shared" si="36"/>
        <v>7917.18125</v>
      </c>
      <c r="AK92" s="27">
        <f t="shared" si="36"/>
        <v>7917.18125</v>
      </c>
      <c r="AL92" s="27">
        <f t="shared" si="36"/>
        <v>7917.18125</v>
      </c>
      <c r="AM92" s="27">
        <f t="shared" si="36"/>
        <v>7917.18125</v>
      </c>
      <c r="AN92" s="27">
        <f t="shared" si="36"/>
        <v>7917.18125</v>
      </c>
      <c r="AO92" s="27">
        <f t="shared" si="36"/>
        <v>7917.18125</v>
      </c>
      <c r="AP92" s="27">
        <f t="shared" si="36"/>
        <v>7917.18125</v>
      </c>
      <c r="AQ92" s="27">
        <f t="shared" si="36"/>
        <v>17804.68125</v>
      </c>
      <c r="AR92" s="27">
        <f t="shared" si="36"/>
        <v>8273.454406249999</v>
      </c>
      <c r="AS92" s="27">
        <f t="shared" si="36"/>
        <v>8273.454406249999</v>
      </c>
      <c r="AT92" s="27">
        <f t="shared" si="36"/>
        <v>8273.454406249999</v>
      </c>
      <c r="AU92" s="27">
        <f t="shared" si="36"/>
        <v>8273.454406249999</v>
      </c>
      <c r="AV92" s="27">
        <f t="shared" si="36"/>
        <v>8273.454406249999</v>
      </c>
      <c r="AW92" s="27">
        <f t="shared" si="36"/>
        <v>8273.454406249999</v>
      </c>
      <c r="AX92" s="27">
        <f t="shared" si="36"/>
        <v>8273.454406249999</v>
      </c>
      <c r="AY92" s="27">
        <f t="shared" si="36"/>
        <v>8273.454406249999</v>
      </c>
      <c r="AZ92" s="27">
        <f t="shared" si="36"/>
        <v>8273.454406249999</v>
      </c>
      <c r="BA92" s="27">
        <f t="shared" si="36"/>
        <v>8273.454406249999</v>
      </c>
      <c r="BB92" s="27">
        <f t="shared" si="36"/>
        <v>8273.454406249999</v>
      </c>
      <c r="BC92" s="27">
        <f t="shared" si="36"/>
        <v>18160.95440625</v>
      </c>
      <c r="BD92" s="27">
        <f t="shared" si="36"/>
        <v>8645.759854531247</v>
      </c>
      <c r="BE92" s="27">
        <f t="shared" si="36"/>
        <v>8645.759854531247</v>
      </c>
      <c r="BF92" s="27">
        <f t="shared" si="36"/>
        <v>8645.759854531247</v>
      </c>
      <c r="BG92" s="27">
        <f t="shared" si="36"/>
        <v>8645.759854531247</v>
      </c>
      <c r="BH92" s="27">
        <f t="shared" si="36"/>
        <v>8645.759854531247</v>
      </c>
      <c r="BI92" s="27">
        <f t="shared" si="36"/>
        <v>8645.759854531247</v>
      </c>
      <c r="BJ92" s="27">
        <f t="shared" si="36"/>
        <v>8645.759854531247</v>
      </c>
      <c r="BK92" s="27">
        <f t="shared" si="36"/>
        <v>8645.759854531247</v>
      </c>
      <c r="BL92" s="27">
        <f t="shared" si="36"/>
        <v>8645.759854531247</v>
      </c>
      <c r="BM92" s="27">
        <f t="shared" si="36"/>
        <v>8645.759854531247</v>
      </c>
      <c r="BN92" s="27">
        <f t="shared" si="36"/>
        <v>8645.759854531247</v>
      </c>
      <c r="BO92" s="27">
        <f t="shared" si="36"/>
        <v>18533.25985453125</v>
      </c>
    </row>
    <row r="93" spans="1:67" ht="12.75">
      <c r="A93" s="1" t="s">
        <v>37</v>
      </c>
      <c r="H93" s="23">
        <f>H90+H92</f>
        <v>0</v>
      </c>
      <c r="I93" s="23">
        <f aca="true" t="shared" si="37" ref="I93:AE93">I90+I92</f>
        <v>0</v>
      </c>
      <c r="J93" s="23">
        <f t="shared" si="37"/>
        <v>20625</v>
      </c>
      <c r="K93" s="23">
        <f t="shared" si="37"/>
        <v>20625</v>
      </c>
      <c r="L93" s="23">
        <f t="shared" si="37"/>
        <v>20625</v>
      </c>
      <c r="M93" s="23">
        <f t="shared" si="37"/>
        <v>20625</v>
      </c>
      <c r="N93" s="23">
        <f t="shared" si="37"/>
        <v>20625</v>
      </c>
      <c r="O93" s="23">
        <f t="shared" si="37"/>
        <v>28437.500000000004</v>
      </c>
      <c r="P93" s="23">
        <f t="shared" si="37"/>
        <v>28437.500000000004</v>
      </c>
      <c r="Q93" s="23">
        <f t="shared" si="37"/>
        <v>28437.500000000004</v>
      </c>
      <c r="R93" s="23">
        <f t="shared" si="37"/>
        <v>36250.00000000001</v>
      </c>
      <c r="S93" s="23">
        <f t="shared" si="37"/>
        <v>85687.5</v>
      </c>
      <c r="T93" s="23">
        <f t="shared" si="37"/>
        <v>37881.25</v>
      </c>
      <c r="U93" s="23">
        <f t="shared" si="37"/>
        <v>37881.25</v>
      </c>
      <c r="V93" s="23">
        <f t="shared" si="37"/>
        <v>37881.25</v>
      </c>
      <c r="W93" s="23">
        <f t="shared" si="37"/>
        <v>37881.25</v>
      </c>
      <c r="X93" s="23">
        <f t="shared" si="37"/>
        <v>37881.25</v>
      </c>
      <c r="Y93" s="23">
        <f t="shared" si="37"/>
        <v>37881.25</v>
      </c>
      <c r="Z93" s="23">
        <f t="shared" si="37"/>
        <v>37881.25</v>
      </c>
      <c r="AA93" s="23">
        <f t="shared" si="37"/>
        <v>37881.25</v>
      </c>
      <c r="AB93" s="23">
        <f t="shared" si="37"/>
        <v>37881.25</v>
      </c>
      <c r="AC93" s="23">
        <f t="shared" si="37"/>
        <v>37881.25</v>
      </c>
      <c r="AD93" s="23">
        <f t="shared" si="37"/>
        <v>37881.25</v>
      </c>
      <c r="AE93" s="23">
        <f t="shared" si="37"/>
        <v>87318.75</v>
      </c>
      <c r="AF93" s="23">
        <f aca="true" t="shared" si="38" ref="AF93:BO93">AF90+AF92</f>
        <v>39585.90625</v>
      </c>
      <c r="AG93" s="23">
        <f t="shared" si="38"/>
        <v>39585.90625</v>
      </c>
      <c r="AH93" s="23">
        <f t="shared" si="38"/>
        <v>39585.90625</v>
      </c>
      <c r="AI93" s="23">
        <f t="shared" si="38"/>
        <v>39585.90625</v>
      </c>
      <c r="AJ93" s="23">
        <f t="shared" si="38"/>
        <v>39585.90625</v>
      </c>
      <c r="AK93" s="23">
        <f t="shared" si="38"/>
        <v>39585.90625</v>
      </c>
      <c r="AL93" s="23">
        <f t="shared" si="38"/>
        <v>39585.90625</v>
      </c>
      <c r="AM93" s="23">
        <f t="shared" si="38"/>
        <v>39585.90625</v>
      </c>
      <c r="AN93" s="23">
        <f t="shared" si="38"/>
        <v>39585.90625</v>
      </c>
      <c r="AO93" s="23">
        <f t="shared" si="38"/>
        <v>39585.90625</v>
      </c>
      <c r="AP93" s="23">
        <f t="shared" si="38"/>
        <v>39585.90625</v>
      </c>
      <c r="AQ93" s="23">
        <f t="shared" si="38"/>
        <v>89023.40625</v>
      </c>
      <c r="AR93" s="23">
        <f t="shared" si="38"/>
        <v>41367.272031249995</v>
      </c>
      <c r="AS93" s="23">
        <f t="shared" si="38"/>
        <v>41367.272031249995</v>
      </c>
      <c r="AT93" s="23">
        <f t="shared" si="38"/>
        <v>41367.272031249995</v>
      </c>
      <c r="AU93" s="23">
        <f t="shared" si="38"/>
        <v>41367.272031249995</v>
      </c>
      <c r="AV93" s="23">
        <f t="shared" si="38"/>
        <v>41367.272031249995</v>
      </c>
      <c r="AW93" s="23">
        <f t="shared" si="38"/>
        <v>41367.272031249995</v>
      </c>
      <c r="AX93" s="23">
        <f t="shared" si="38"/>
        <v>41367.272031249995</v>
      </c>
      <c r="AY93" s="23">
        <f t="shared" si="38"/>
        <v>41367.272031249995</v>
      </c>
      <c r="AZ93" s="23">
        <f t="shared" si="38"/>
        <v>41367.272031249995</v>
      </c>
      <c r="BA93" s="23">
        <f t="shared" si="38"/>
        <v>41367.272031249995</v>
      </c>
      <c r="BB93" s="23">
        <f t="shared" si="38"/>
        <v>41367.272031249995</v>
      </c>
      <c r="BC93" s="23">
        <f t="shared" si="38"/>
        <v>90804.77203125</v>
      </c>
      <c r="BD93" s="23">
        <f t="shared" si="38"/>
        <v>43228.79927265624</v>
      </c>
      <c r="BE93" s="23">
        <f t="shared" si="38"/>
        <v>43228.79927265624</v>
      </c>
      <c r="BF93" s="23">
        <f t="shared" si="38"/>
        <v>43228.79927265624</v>
      </c>
      <c r="BG93" s="23">
        <f t="shared" si="38"/>
        <v>43228.79927265624</v>
      </c>
      <c r="BH93" s="23">
        <f t="shared" si="38"/>
        <v>43228.79927265624</v>
      </c>
      <c r="BI93" s="23">
        <f t="shared" si="38"/>
        <v>43228.79927265624</v>
      </c>
      <c r="BJ93" s="23">
        <f t="shared" si="38"/>
        <v>43228.79927265624</v>
      </c>
      <c r="BK93" s="23">
        <f t="shared" si="38"/>
        <v>43228.79927265624</v>
      </c>
      <c r="BL93" s="23">
        <f t="shared" si="38"/>
        <v>43228.79927265624</v>
      </c>
      <c r="BM93" s="23">
        <f t="shared" si="38"/>
        <v>43228.79927265624</v>
      </c>
      <c r="BN93" s="23">
        <f t="shared" si="38"/>
        <v>43228.79927265624</v>
      </c>
      <c r="BO93" s="23">
        <f t="shared" si="38"/>
        <v>92666.29927265625</v>
      </c>
    </row>
    <row r="95" ht="12.75">
      <c r="A95" s="14" t="s">
        <v>15</v>
      </c>
    </row>
    <row r="96" spans="1:67" ht="12.75">
      <c r="A96" s="1" t="s">
        <v>40</v>
      </c>
      <c r="B96" s="200" t="s">
        <v>17</v>
      </c>
      <c r="H96" s="25">
        <f aca="true" t="shared" si="39" ref="H96:AM96">SUMIF($B$7:$B$59,$B96,H$7:H$59)</f>
        <v>22500</v>
      </c>
      <c r="I96" s="25">
        <f t="shared" si="39"/>
        <v>30583.33333333333</v>
      </c>
      <c r="J96" s="25">
        <f t="shared" si="39"/>
        <v>44250</v>
      </c>
      <c r="K96" s="25">
        <f t="shared" si="39"/>
        <v>51916.666666666664</v>
      </c>
      <c r="L96" s="25">
        <f t="shared" si="39"/>
        <v>54750</v>
      </c>
      <c r="M96" s="25">
        <f t="shared" si="39"/>
        <v>54750</v>
      </c>
      <c r="N96" s="25">
        <f t="shared" si="39"/>
        <v>54750</v>
      </c>
      <c r="O96" s="25">
        <f t="shared" si="39"/>
        <v>54750</v>
      </c>
      <c r="P96" s="25">
        <f t="shared" si="39"/>
        <v>54750</v>
      </c>
      <c r="Q96" s="25">
        <f t="shared" si="39"/>
        <v>54750</v>
      </c>
      <c r="R96" s="25">
        <f t="shared" si="39"/>
        <v>54750</v>
      </c>
      <c r="S96" s="25">
        <f t="shared" si="39"/>
        <v>131450</v>
      </c>
      <c r="T96" s="25">
        <f t="shared" si="39"/>
        <v>57213.75000000001</v>
      </c>
      <c r="U96" s="25">
        <f t="shared" si="39"/>
        <v>57213.75000000001</v>
      </c>
      <c r="V96" s="25">
        <f t="shared" si="39"/>
        <v>57213.75000000001</v>
      </c>
      <c r="W96" s="25">
        <f t="shared" si="39"/>
        <v>57213.75000000001</v>
      </c>
      <c r="X96" s="25">
        <f t="shared" si="39"/>
        <v>57213.75000000001</v>
      </c>
      <c r="Y96" s="25">
        <f t="shared" si="39"/>
        <v>57213.75000000001</v>
      </c>
      <c r="Z96" s="25">
        <f t="shared" si="39"/>
        <v>57213.75000000001</v>
      </c>
      <c r="AA96" s="25">
        <f t="shared" si="39"/>
        <v>57213.75000000001</v>
      </c>
      <c r="AB96" s="25">
        <f t="shared" si="39"/>
        <v>57213.75000000001</v>
      </c>
      <c r="AC96" s="25">
        <f t="shared" si="39"/>
        <v>57213.75000000001</v>
      </c>
      <c r="AD96" s="25">
        <f t="shared" si="39"/>
        <v>57213.75000000001</v>
      </c>
      <c r="AE96" s="25">
        <f t="shared" si="39"/>
        <v>133913.75</v>
      </c>
      <c r="AF96" s="25">
        <f t="shared" si="39"/>
        <v>59788.368749999994</v>
      </c>
      <c r="AG96" s="25">
        <f t="shared" si="39"/>
        <v>59788.368749999994</v>
      </c>
      <c r="AH96" s="25">
        <f t="shared" si="39"/>
        <v>59788.368749999994</v>
      </c>
      <c r="AI96" s="25">
        <f t="shared" si="39"/>
        <v>59788.368749999994</v>
      </c>
      <c r="AJ96" s="25">
        <f t="shared" si="39"/>
        <v>59788.368749999994</v>
      </c>
      <c r="AK96" s="25">
        <f t="shared" si="39"/>
        <v>59788.368749999994</v>
      </c>
      <c r="AL96" s="25">
        <f t="shared" si="39"/>
        <v>59788.368749999994</v>
      </c>
      <c r="AM96" s="25">
        <f t="shared" si="39"/>
        <v>59788.368749999994</v>
      </c>
      <c r="AN96" s="25">
        <f aca="true" t="shared" si="40" ref="AN96:BO96">SUMIF($B$7:$B$59,$B96,AN$7:AN$59)</f>
        <v>59788.368749999994</v>
      </c>
      <c r="AO96" s="25">
        <f t="shared" si="40"/>
        <v>59788.368749999994</v>
      </c>
      <c r="AP96" s="25">
        <f t="shared" si="40"/>
        <v>59788.368749999994</v>
      </c>
      <c r="AQ96" s="25">
        <f t="shared" si="40"/>
        <v>136488.36875</v>
      </c>
      <c r="AR96" s="25">
        <f t="shared" si="40"/>
        <v>62478.845343749985</v>
      </c>
      <c r="AS96" s="25">
        <f t="shared" si="40"/>
        <v>62478.845343749985</v>
      </c>
      <c r="AT96" s="25">
        <f t="shared" si="40"/>
        <v>62478.845343749985</v>
      </c>
      <c r="AU96" s="25">
        <f t="shared" si="40"/>
        <v>62478.845343749985</v>
      </c>
      <c r="AV96" s="25">
        <f t="shared" si="40"/>
        <v>62478.845343749985</v>
      </c>
      <c r="AW96" s="25">
        <f t="shared" si="40"/>
        <v>62478.845343749985</v>
      </c>
      <c r="AX96" s="25">
        <f t="shared" si="40"/>
        <v>62478.845343749985</v>
      </c>
      <c r="AY96" s="25">
        <f t="shared" si="40"/>
        <v>62478.845343749985</v>
      </c>
      <c r="AZ96" s="25">
        <f t="shared" si="40"/>
        <v>62478.845343749985</v>
      </c>
      <c r="BA96" s="25">
        <f t="shared" si="40"/>
        <v>62478.845343749985</v>
      </c>
      <c r="BB96" s="25">
        <f t="shared" si="40"/>
        <v>62478.845343749985</v>
      </c>
      <c r="BC96" s="25">
        <f t="shared" si="40"/>
        <v>139178.84534375</v>
      </c>
      <c r="BD96" s="25">
        <f t="shared" si="40"/>
        <v>65290.39338421871</v>
      </c>
      <c r="BE96" s="25">
        <f t="shared" si="40"/>
        <v>65290.39338421871</v>
      </c>
      <c r="BF96" s="25">
        <f t="shared" si="40"/>
        <v>65290.39338421871</v>
      </c>
      <c r="BG96" s="25">
        <f t="shared" si="40"/>
        <v>65290.39338421871</v>
      </c>
      <c r="BH96" s="25">
        <f t="shared" si="40"/>
        <v>65290.39338421871</v>
      </c>
      <c r="BI96" s="25">
        <f t="shared" si="40"/>
        <v>65290.39338421871</v>
      </c>
      <c r="BJ96" s="25">
        <f t="shared" si="40"/>
        <v>65290.39338421871</v>
      </c>
      <c r="BK96" s="25">
        <f t="shared" si="40"/>
        <v>65290.39338421871</v>
      </c>
      <c r="BL96" s="25">
        <f t="shared" si="40"/>
        <v>65290.39338421871</v>
      </c>
      <c r="BM96" s="25">
        <f t="shared" si="40"/>
        <v>65290.39338421871</v>
      </c>
      <c r="BN96" s="25">
        <f t="shared" si="40"/>
        <v>65290.39338421871</v>
      </c>
      <c r="BO96" s="25">
        <f t="shared" si="40"/>
        <v>141990.39338421874</v>
      </c>
    </row>
    <row r="97" spans="1:67" ht="12.75">
      <c r="A97" s="1" t="s">
        <v>35</v>
      </c>
      <c r="B97" s="203">
        <f>$B$79</f>
        <v>0.25</v>
      </c>
      <c r="H97" s="26">
        <f>$B97</f>
        <v>0.25</v>
      </c>
      <c r="I97" s="26">
        <f aca="true" t="shared" si="41" ref="I97:BO97">$B97</f>
        <v>0.25</v>
      </c>
      <c r="J97" s="26">
        <f t="shared" si="41"/>
        <v>0.25</v>
      </c>
      <c r="K97" s="26">
        <f t="shared" si="41"/>
        <v>0.25</v>
      </c>
      <c r="L97" s="26">
        <f t="shared" si="41"/>
        <v>0.25</v>
      </c>
      <c r="M97" s="26">
        <f t="shared" si="41"/>
        <v>0.25</v>
      </c>
      <c r="N97" s="26">
        <f t="shared" si="41"/>
        <v>0.25</v>
      </c>
      <c r="O97" s="26">
        <f t="shared" si="41"/>
        <v>0.25</v>
      </c>
      <c r="P97" s="26">
        <f t="shared" si="41"/>
        <v>0.25</v>
      </c>
      <c r="Q97" s="26">
        <f t="shared" si="41"/>
        <v>0.25</v>
      </c>
      <c r="R97" s="26">
        <f t="shared" si="41"/>
        <v>0.25</v>
      </c>
      <c r="S97" s="26">
        <f t="shared" si="41"/>
        <v>0.25</v>
      </c>
      <c r="T97" s="26">
        <f t="shared" si="41"/>
        <v>0.25</v>
      </c>
      <c r="U97" s="26">
        <f t="shared" si="41"/>
        <v>0.25</v>
      </c>
      <c r="V97" s="26">
        <f t="shared" si="41"/>
        <v>0.25</v>
      </c>
      <c r="W97" s="26">
        <f t="shared" si="41"/>
        <v>0.25</v>
      </c>
      <c r="X97" s="26">
        <f t="shared" si="41"/>
        <v>0.25</v>
      </c>
      <c r="Y97" s="26">
        <f t="shared" si="41"/>
        <v>0.25</v>
      </c>
      <c r="Z97" s="26">
        <f t="shared" si="41"/>
        <v>0.25</v>
      </c>
      <c r="AA97" s="26">
        <f t="shared" si="41"/>
        <v>0.25</v>
      </c>
      <c r="AB97" s="26">
        <f t="shared" si="41"/>
        <v>0.25</v>
      </c>
      <c r="AC97" s="26">
        <f t="shared" si="41"/>
        <v>0.25</v>
      </c>
      <c r="AD97" s="26">
        <f t="shared" si="41"/>
        <v>0.25</v>
      </c>
      <c r="AE97" s="26">
        <f t="shared" si="41"/>
        <v>0.25</v>
      </c>
      <c r="AF97" s="26">
        <f t="shared" si="41"/>
        <v>0.25</v>
      </c>
      <c r="AG97" s="26">
        <f t="shared" si="41"/>
        <v>0.25</v>
      </c>
      <c r="AH97" s="26">
        <f t="shared" si="41"/>
        <v>0.25</v>
      </c>
      <c r="AI97" s="26">
        <f t="shared" si="41"/>
        <v>0.25</v>
      </c>
      <c r="AJ97" s="26">
        <f t="shared" si="41"/>
        <v>0.25</v>
      </c>
      <c r="AK97" s="26">
        <f t="shared" si="41"/>
        <v>0.25</v>
      </c>
      <c r="AL97" s="26">
        <f t="shared" si="41"/>
        <v>0.25</v>
      </c>
      <c r="AM97" s="26">
        <f t="shared" si="41"/>
        <v>0.25</v>
      </c>
      <c r="AN97" s="26">
        <f t="shared" si="41"/>
        <v>0.25</v>
      </c>
      <c r="AO97" s="26">
        <f t="shared" si="41"/>
        <v>0.25</v>
      </c>
      <c r="AP97" s="26">
        <f t="shared" si="41"/>
        <v>0.25</v>
      </c>
      <c r="AQ97" s="26">
        <f t="shared" si="41"/>
        <v>0.25</v>
      </c>
      <c r="AR97" s="26">
        <f t="shared" si="41"/>
        <v>0.25</v>
      </c>
      <c r="AS97" s="26">
        <f t="shared" si="41"/>
        <v>0.25</v>
      </c>
      <c r="AT97" s="26">
        <f t="shared" si="41"/>
        <v>0.25</v>
      </c>
      <c r="AU97" s="26">
        <f t="shared" si="41"/>
        <v>0.25</v>
      </c>
      <c r="AV97" s="26">
        <f t="shared" si="41"/>
        <v>0.25</v>
      </c>
      <c r="AW97" s="26">
        <f t="shared" si="41"/>
        <v>0.25</v>
      </c>
      <c r="AX97" s="26">
        <f t="shared" si="41"/>
        <v>0.25</v>
      </c>
      <c r="AY97" s="26">
        <f t="shared" si="41"/>
        <v>0.25</v>
      </c>
      <c r="AZ97" s="26">
        <f t="shared" si="41"/>
        <v>0.25</v>
      </c>
      <c r="BA97" s="26">
        <f t="shared" si="41"/>
        <v>0.25</v>
      </c>
      <c r="BB97" s="26">
        <f t="shared" si="41"/>
        <v>0.25</v>
      </c>
      <c r="BC97" s="26">
        <f t="shared" si="41"/>
        <v>0.25</v>
      </c>
      <c r="BD97" s="26">
        <f t="shared" si="41"/>
        <v>0.25</v>
      </c>
      <c r="BE97" s="26">
        <f t="shared" si="41"/>
        <v>0.25</v>
      </c>
      <c r="BF97" s="26">
        <f t="shared" si="41"/>
        <v>0.25</v>
      </c>
      <c r="BG97" s="26">
        <f t="shared" si="41"/>
        <v>0.25</v>
      </c>
      <c r="BH97" s="26">
        <f t="shared" si="41"/>
        <v>0.25</v>
      </c>
      <c r="BI97" s="26">
        <f t="shared" si="41"/>
        <v>0.25</v>
      </c>
      <c r="BJ97" s="26">
        <f t="shared" si="41"/>
        <v>0.25</v>
      </c>
      <c r="BK97" s="26">
        <f t="shared" si="41"/>
        <v>0.25</v>
      </c>
      <c r="BL97" s="26">
        <f t="shared" si="41"/>
        <v>0.25</v>
      </c>
      <c r="BM97" s="26">
        <f t="shared" si="41"/>
        <v>0.25</v>
      </c>
      <c r="BN97" s="26">
        <f t="shared" si="41"/>
        <v>0.25</v>
      </c>
      <c r="BO97" s="26">
        <f t="shared" si="41"/>
        <v>0.25</v>
      </c>
    </row>
    <row r="98" spans="1:67" ht="12.75">
      <c r="A98" s="1" t="s">
        <v>34</v>
      </c>
      <c r="H98" s="27">
        <f>H96*H97</f>
        <v>5625</v>
      </c>
      <c r="I98" s="27">
        <f aca="true" t="shared" si="42" ref="I98:AE98">I96*I97</f>
        <v>7645.833333333332</v>
      </c>
      <c r="J98" s="27">
        <f t="shared" si="42"/>
        <v>11062.5</v>
      </c>
      <c r="K98" s="27">
        <f t="shared" si="42"/>
        <v>12979.166666666666</v>
      </c>
      <c r="L98" s="27">
        <f t="shared" si="42"/>
        <v>13687.5</v>
      </c>
      <c r="M98" s="27">
        <f t="shared" si="42"/>
        <v>13687.5</v>
      </c>
      <c r="N98" s="27">
        <f t="shared" si="42"/>
        <v>13687.5</v>
      </c>
      <c r="O98" s="27">
        <f t="shared" si="42"/>
        <v>13687.5</v>
      </c>
      <c r="P98" s="27">
        <f t="shared" si="42"/>
        <v>13687.5</v>
      </c>
      <c r="Q98" s="27">
        <f t="shared" si="42"/>
        <v>13687.5</v>
      </c>
      <c r="R98" s="27">
        <f t="shared" si="42"/>
        <v>13687.5</v>
      </c>
      <c r="S98" s="27">
        <f t="shared" si="42"/>
        <v>32862.5</v>
      </c>
      <c r="T98" s="27">
        <f t="shared" si="42"/>
        <v>14303.437500000002</v>
      </c>
      <c r="U98" s="27">
        <f t="shared" si="42"/>
        <v>14303.437500000002</v>
      </c>
      <c r="V98" s="27">
        <f t="shared" si="42"/>
        <v>14303.437500000002</v>
      </c>
      <c r="W98" s="27">
        <f t="shared" si="42"/>
        <v>14303.437500000002</v>
      </c>
      <c r="X98" s="27">
        <f t="shared" si="42"/>
        <v>14303.437500000002</v>
      </c>
      <c r="Y98" s="27">
        <f t="shared" si="42"/>
        <v>14303.437500000002</v>
      </c>
      <c r="Z98" s="27">
        <f t="shared" si="42"/>
        <v>14303.437500000002</v>
      </c>
      <c r="AA98" s="27">
        <f t="shared" si="42"/>
        <v>14303.437500000002</v>
      </c>
      <c r="AB98" s="27">
        <f t="shared" si="42"/>
        <v>14303.437500000002</v>
      </c>
      <c r="AC98" s="27">
        <f t="shared" si="42"/>
        <v>14303.437500000002</v>
      </c>
      <c r="AD98" s="27">
        <f t="shared" si="42"/>
        <v>14303.437500000002</v>
      </c>
      <c r="AE98" s="27">
        <f t="shared" si="42"/>
        <v>33478.4375</v>
      </c>
      <c r="AF98" s="27">
        <f aca="true" t="shared" si="43" ref="AF98:BO98">AF96*AF97</f>
        <v>14947.092187499999</v>
      </c>
      <c r="AG98" s="27">
        <f t="shared" si="43"/>
        <v>14947.092187499999</v>
      </c>
      <c r="AH98" s="27">
        <f t="shared" si="43"/>
        <v>14947.092187499999</v>
      </c>
      <c r="AI98" s="27">
        <f t="shared" si="43"/>
        <v>14947.092187499999</v>
      </c>
      <c r="AJ98" s="27">
        <f t="shared" si="43"/>
        <v>14947.092187499999</v>
      </c>
      <c r="AK98" s="27">
        <f t="shared" si="43"/>
        <v>14947.092187499999</v>
      </c>
      <c r="AL98" s="27">
        <f t="shared" si="43"/>
        <v>14947.092187499999</v>
      </c>
      <c r="AM98" s="27">
        <f t="shared" si="43"/>
        <v>14947.092187499999</v>
      </c>
      <c r="AN98" s="27">
        <f t="shared" si="43"/>
        <v>14947.092187499999</v>
      </c>
      <c r="AO98" s="27">
        <f t="shared" si="43"/>
        <v>14947.092187499999</v>
      </c>
      <c r="AP98" s="27">
        <f t="shared" si="43"/>
        <v>14947.092187499999</v>
      </c>
      <c r="AQ98" s="27">
        <f t="shared" si="43"/>
        <v>34122.0921875</v>
      </c>
      <c r="AR98" s="27">
        <f t="shared" si="43"/>
        <v>15619.711335937496</v>
      </c>
      <c r="AS98" s="27">
        <f t="shared" si="43"/>
        <v>15619.711335937496</v>
      </c>
      <c r="AT98" s="27">
        <f t="shared" si="43"/>
        <v>15619.711335937496</v>
      </c>
      <c r="AU98" s="27">
        <f t="shared" si="43"/>
        <v>15619.711335937496</v>
      </c>
      <c r="AV98" s="27">
        <f t="shared" si="43"/>
        <v>15619.711335937496</v>
      </c>
      <c r="AW98" s="27">
        <f t="shared" si="43"/>
        <v>15619.711335937496</v>
      </c>
      <c r="AX98" s="27">
        <f t="shared" si="43"/>
        <v>15619.711335937496</v>
      </c>
      <c r="AY98" s="27">
        <f t="shared" si="43"/>
        <v>15619.711335937496</v>
      </c>
      <c r="AZ98" s="27">
        <f t="shared" si="43"/>
        <v>15619.711335937496</v>
      </c>
      <c r="BA98" s="27">
        <f t="shared" si="43"/>
        <v>15619.711335937496</v>
      </c>
      <c r="BB98" s="27">
        <f t="shared" si="43"/>
        <v>15619.711335937496</v>
      </c>
      <c r="BC98" s="27">
        <f t="shared" si="43"/>
        <v>34794.7113359375</v>
      </c>
      <c r="BD98" s="27">
        <f t="shared" si="43"/>
        <v>16322.598346054678</v>
      </c>
      <c r="BE98" s="27">
        <f t="shared" si="43"/>
        <v>16322.598346054678</v>
      </c>
      <c r="BF98" s="27">
        <f t="shared" si="43"/>
        <v>16322.598346054678</v>
      </c>
      <c r="BG98" s="27">
        <f t="shared" si="43"/>
        <v>16322.598346054678</v>
      </c>
      <c r="BH98" s="27">
        <f t="shared" si="43"/>
        <v>16322.598346054678</v>
      </c>
      <c r="BI98" s="27">
        <f t="shared" si="43"/>
        <v>16322.598346054678</v>
      </c>
      <c r="BJ98" s="27">
        <f t="shared" si="43"/>
        <v>16322.598346054678</v>
      </c>
      <c r="BK98" s="27">
        <f t="shared" si="43"/>
        <v>16322.598346054678</v>
      </c>
      <c r="BL98" s="27">
        <f t="shared" si="43"/>
        <v>16322.598346054678</v>
      </c>
      <c r="BM98" s="27">
        <f t="shared" si="43"/>
        <v>16322.598346054678</v>
      </c>
      <c r="BN98" s="27">
        <f t="shared" si="43"/>
        <v>16322.598346054678</v>
      </c>
      <c r="BO98" s="27">
        <f t="shared" si="43"/>
        <v>35497.598346054685</v>
      </c>
    </row>
    <row r="99" spans="1:67" ht="12.75">
      <c r="A99" s="1" t="s">
        <v>38</v>
      </c>
      <c r="H99" s="23">
        <f>H96+H98</f>
        <v>28125</v>
      </c>
      <c r="I99" s="23">
        <f aca="true" t="shared" si="44" ref="I99:AE99">I96+I98</f>
        <v>38229.16666666666</v>
      </c>
      <c r="J99" s="23">
        <f t="shared" si="44"/>
        <v>55312.5</v>
      </c>
      <c r="K99" s="23">
        <f t="shared" si="44"/>
        <v>64895.83333333333</v>
      </c>
      <c r="L99" s="23">
        <f t="shared" si="44"/>
        <v>68437.5</v>
      </c>
      <c r="M99" s="23">
        <f t="shared" si="44"/>
        <v>68437.5</v>
      </c>
      <c r="N99" s="23">
        <f t="shared" si="44"/>
        <v>68437.5</v>
      </c>
      <c r="O99" s="23">
        <f t="shared" si="44"/>
        <v>68437.5</v>
      </c>
      <c r="P99" s="23">
        <f t="shared" si="44"/>
        <v>68437.5</v>
      </c>
      <c r="Q99" s="23">
        <f t="shared" si="44"/>
        <v>68437.5</v>
      </c>
      <c r="R99" s="23">
        <f t="shared" si="44"/>
        <v>68437.5</v>
      </c>
      <c r="S99" s="23">
        <f t="shared" si="44"/>
        <v>164312.5</v>
      </c>
      <c r="T99" s="23">
        <f t="shared" si="44"/>
        <v>71517.18750000001</v>
      </c>
      <c r="U99" s="23">
        <f t="shared" si="44"/>
        <v>71517.18750000001</v>
      </c>
      <c r="V99" s="23">
        <f t="shared" si="44"/>
        <v>71517.18750000001</v>
      </c>
      <c r="W99" s="23">
        <f t="shared" si="44"/>
        <v>71517.18750000001</v>
      </c>
      <c r="X99" s="23">
        <f t="shared" si="44"/>
        <v>71517.18750000001</v>
      </c>
      <c r="Y99" s="23">
        <f t="shared" si="44"/>
        <v>71517.18750000001</v>
      </c>
      <c r="Z99" s="23">
        <f t="shared" si="44"/>
        <v>71517.18750000001</v>
      </c>
      <c r="AA99" s="23">
        <f t="shared" si="44"/>
        <v>71517.18750000001</v>
      </c>
      <c r="AB99" s="23">
        <f t="shared" si="44"/>
        <v>71517.18750000001</v>
      </c>
      <c r="AC99" s="23">
        <f t="shared" si="44"/>
        <v>71517.18750000001</v>
      </c>
      <c r="AD99" s="23">
        <f t="shared" si="44"/>
        <v>71517.18750000001</v>
      </c>
      <c r="AE99" s="23">
        <f t="shared" si="44"/>
        <v>167392.1875</v>
      </c>
      <c r="AF99" s="23">
        <f aca="true" t="shared" si="45" ref="AF99:BO99">AF96+AF98</f>
        <v>74735.4609375</v>
      </c>
      <c r="AG99" s="23">
        <f t="shared" si="45"/>
        <v>74735.4609375</v>
      </c>
      <c r="AH99" s="23">
        <f t="shared" si="45"/>
        <v>74735.4609375</v>
      </c>
      <c r="AI99" s="23">
        <f t="shared" si="45"/>
        <v>74735.4609375</v>
      </c>
      <c r="AJ99" s="23">
        <f t="shared" si="45"/>
        <v>74735.4609375</v>
      </c>
      <c r="AK99" s="23">
        <f t="shared" si="45"/>
        <v>74735.4609375</v>
      </c>
      <c r="AL99" s="23">
        <f t="shared" si="45"/>
        <v>74735.4609375</v>
      </c>
      <c r="AM99" s="23">
        <f t="shared" si="45"/>
        <v>74735.4609375</v>
      </c>
      <c r="AN99" s="23">
        <f t="shared" si="45"/>
        <v>74735.4609375</v>
      </c>
      <c r="AO99" s="23">
        <f t="shared" si="45"/>
        <v>74735.4609375</v>
      </c>
      <c r="AP99" s="23">
        <f t="shared" si="45"/>
        <v>74735.4609375</v>
      </c>
      <c r="AQ99" s="23">
        <f t="shared" si="45"/>
        <v>170610.4609375</v>
      </c>
      <c r="AR99" s="23">
        <f t="shared" si="45"/>
        <v>78098.55667968748</v>
      </c>
      <c r="AS99" s="23">
        <f t="shared" si="45"/>
        <v>78098.55667968748</v>
      </c>
      <c r="AT99" s="23">
        <f t="shared" si="45"/>
        <v>78098.55667968748</v>
      </c>
      <c r="AU99" s="23">
        <f t="shared" si="45"/>
        <v>78098.55667968748</v>
      </c>
      <c r="AV99" s="23">
        <f t="shared" si="45"/>
        <v>78098.55667968748</v>
      </c>
      <c r="AW99" s="23">
        <f t="shared" si="45"/>
        <v>78098.55667968748</v>
      </c>
      <c r="AX99" s="23">
        <f t="shared" si="45"/>
        <v>78098.55667968748</v>
      </c>
      <c r="AY99" s="23">
        <f t="shared" si="45"/>
        <v>78098.55667968748</v>
      </c>
      <c r="AZ99" s="23">
        <f t="shared" si="45"/>
        <v>78098.55667968748</v>
      </c>
      <c r="BA99" s="23">
        <f t="shared" si="45"/>
        <v>78098.55667968748</v>
      </c>
      <c r="BB99" s="23">
        <f t="shared" si="45"/>
        <v>78098.55667968748</v>
      </c>
      <c r="BC99" s="23">
        <f t="shared" si="45"/>
        <v>173973.5566796875</v>
      </c>
      <c r="BD99" s="23">
        <f t="shared" si="45"/>
        <v>81612.99173027338</v>
      </c>
      <c r="BE99" s="23">
        <f t="shared" si="45"/>
        <v>81612.99173027338</v>
      </c>
      <c r="BF99" s="23">
        <f t="shared" si="45"/>
        <v>81612.99173027338</v>
      </c>
      <c r="BG99" s="23">
        <f t="shared" si="45"/>
        <v>81612.99173027338</v>
      </c>
      <c r="BH99" s="23">
        <f t="shared" si="45"/>
        <v>81612.99173027338</v>
      </c>
      <c r="BI99" s="23">
        <f t="shared" si="45"/>
        <v>81612.99173027338</v>
      </c>
      <c r="BJ99" s="23">
        <f t="shared" si="45"/>
        <v>81612.99173027338</v>
      </c>
      <c r="BK99" s="23">
        <f t="shared" si="45"/>
        <v>81612.99173027338</v>
      </c>
      <c r="BL99" s="23">
        <f t="shared" si="45"/>
        <v>81612.99173027338</v>
      </c>
      <c r="BM99" s="23">
        <f t="shared" si="45"/>
        <v>81612.99173027338</v>
      </c>
      <c r="BN99" s="23">
        <f t="shared" si="45"/>
        <v>81612.99173027338</v>
      </c>
      <c r="BO99" s="23">
        <f t="shared" si="45"/>
        <v>177487.9917302734</v>
      </c>
    </row>
    <row r="101" spans="1:67" ht="13.5" thickBot="1">
      <c r="A101" s="35" t="s">
        <v>43</v>
      </c>
      <c r="H101" s="29">
        <f aca="true" t="shared" si="46" ref="H101:AE101">H81+H87+H93+H99</f>
        <v>28125</v>
      </c>
      <c r="I101" s="29">
        <f t="shared" si="46"/>
        <v>65729.16666666666</v>
      </c>
      <c r="J101" s="29">
        <f t="shared" si="46"/>
        <v>112812.5</v>
      </c>
      <c r="K101" s="29">
        <f t="shared" si="46"/>
        <v>144687.5</v>
      </c>
      <c r="L101" s="29">
        <f t="shared" si="46"/>
        <v>159791.6666666667</v>
      </c>
      <c r="M101" s="29">
        <f t="shared" si="46"/>
        <v>162500</v>
      </c>
      <c r="N101" s="29">
        <f t="shared" si="46"/>
        <v>162500</v>
      </c>
      <c r="O101" s="29">
        <f t="shared" si="46"/>
        <v>176666.6666666667</v>
      </c>
      <c r="P101" s="29">
        <f t="shared" si="46"/>
        <v>176666.6666666667</v>
      </c>
      <c r="Q101" s="29">
        <f t="shared" si="46"/>
        <v>176666.6666666667</v>
      </c>
      <c r="R101" s="29">
        <f t="shared" si="46"/>
        <v>190833.33333333334</v>
      </c>
      <c r="S101" s="29">
        <f t="shared" si="46"/>
        <v>465020.8333333333</v>
      </c>
      <c r="T101" s="29">
        <f t="shared" si="46"/>
        <v>199420.83333333334</v>
      </c>
      <c r="U101" s="29">
        <f t="shared" si="46"/>
        <v>199420.83333333334</v>
      </c>
      <c r="V101" s="29">
        <f t="shared" si="46"/>
        <v>199420.83333333334</v>
      </c>
      <c r="W101" s="29">
        <f t="shared" si="46"/>
        <v>199420.83333333334</v>
      </c>
      <c r="X101" s="29">
        <f t="shared" si="46"/>
        <v>199420.83333333334</v>
      </c>
      <c r="Y101" s="29">
        <f t="shared" si="46"/>
        <v>203775</v>
      </c>
      <c r="Z101" s="29">
        <f t="shared" si="46"/>
        <v>203775</v>
      </c>
      <c r="AA101" s="29">
        <f t="shared" si="46"/>
        <v>203775</v>
      </c>
      <c r="AB101" s="29">
        <f t="shared" si="46"/>
        <v>203775</v>
      </c>
      <c r="AC101" s="29">
        <f t="shared" si="46"/>
        <v>203775</v>
      </c>
      <c r="AD101" s="29">
        <f t="shared" si="46"/>
        <v>203775</v>
      </c>
      <c r="AE101" s="29">
        <f t="shared" si="46"/>
        <v>477962.5</v>
      </c>
      <c r="AF101" s="29">
        <f aca="true" t="shared" si="47" ref="AF101:BO101">AF81+AF87+AF93+AF99</f>
        <v>212944.87499999997</v>
      </c>
      <c r="AG101" s="29">
        <f t="shared" si="47"/>
        <v>212944.87499999997</v>
      </c>
      <c r="AH101" s="29">
        <f t="shared" si="47"/>
        <v>212944.87499999997</v>
      </c>
      <c r="AI101" s="29">
        <f t="shared" si="47"/>
        <v>212944.87499999997</v>
      </c>
      <c r="AJ101" s="29">
        <f t="shared" si="47"/>
        <v>212944.87499999997</v>
      </c>
      <c r="AK101" s="29">
        <f t="shared" si="47"/>
        <v>217494.97916666663</v>
      </c>
      <c r="AL101" s="29">
        <f t="shared" si="47"/>
        <v>217494.97916666663</v>
      </c>
      <c r="AM101" s="29">
        <f t="shared" si="47"/>
        <v>217494.97916666663</v>
      </c>
      <c r="AN101" s="29">
        <f t="shared" si="47"/>
        <v>217494.97916666663</v>
      </c>
      <c r="AO101" s="29">
        <f t="shared" si="47"/>
        <v>217494.97916666663</v>
      </c>
      <c r="AP101" s="29">
        <f t="shared" si="47"/>
        <v>217494.97916666663</v>
      </c>
      <c r="AQ101" s="29">
        <f t="shared" si="47"/>
        <v>491682.4791666667</v>
      </c>
      <c r="AR101" s="29">
        <f t="shared" si="47"/>
        <v>227282.2532291666</v>
      </c>
      <c r="AS101" s="29">
        <f t="shared" si="47"/>
        <v>227282.2532291666</v>
      </c>
      <c r="AT101" s="29">
        <f t="shared" si="47"/>
        <v>227282.2532291666</v>
      </c>
      <c r="AU101" s="29">
        <f t="shared" si="47"/>
        <v>227282.2532291666</v>
      </c>
      <c r="AV101" s="29">
        <f t="shared" si="47"/>
        <v>227282.2532291666</v>
      </c>
      <c r="AW101" s="29">
        <f t="shared" si="47"/>
        <v>227282.2532291666</v>
      </c>
      <c r="AX101" s="29">
        <f t="shared" si="47"/>
        <v>227282.2532291666</v>
      </c>
      <c r="AY101" s="29">
        <f t="shared" si="47"/>
        <v>227282.2532291666</v>
      </c>
      <c r="AZ101" s="29">
        <f t="shared" si="47"/>
        <v>227282.2532291666</v>
      </c>
      <c r="BA101" s="29">
        <f t="shared" si="47"/>
        <v>227282.2532291666</v>
      </c>
      <c r="BB101" s="29">
        <f t="shared" si="47"/>
        <v>227282.2532291666</v>
      </c>
      <c r="BC101" s="29">
        <f t="shared" si="47"/>
        <v>501469.7532291666</v>
      </c>
      <c r="BD101" s="29">
        <f t="shared" si="47"/>
        <v>237509.95462447903</v>
      </c>
      <c r="BE101" s="29">
        <f t="shared" si="47"/>
        <v>237509.95462447903</v>
      </c>
      <c r="BF101" s="29">
        <f t="shared" si="47"/>
        <v>237509.95462447903</v>
      </c>
      <c r="BG101" s="29">
        <f t="shared" si="47"/>
        <v>237509.95462447903</v>
      </c>
      <c r="BH101" s="29">
        <f t="shared" si="47"/>
        <v>237509.95462447903</v>
      </c>
      <c r="BI101" s="29">
        <f t="shared" si="47"/>
        <v>237509.95462447903</v>
      </c>
      <c r="BJ101" s="29">
        <f t="shared" si="47"/>
        <v>237509.95462447903</v>
      </c>
      <c r="BK101" s="29">
        <f t="shared" si="47"/>
        <v>237509.95462447903</v>
      </c>
      <c r="BL101" s="29">
        <f t="shared" si="47"/>
        <v>237509.95462447903</v>
      </c>
      <c r="BM101" s="29">
        <f t="shared" si="47"/>
        <v>237509.95462447903</v>
      </c>
      <c r="BN101" s="29">
        <f t="shared" si="47"/>
        <v>237509.95462447903</v>
      </c>
      <c r="BO101" s="29">
        <f t="shared" si="47"/>
        <v>511697.4546244791</v>
      </c>
    </row>
    <row r="102" ht="13.5" thickTop="1">
      <c r="H102" s="32"/>
    </row>
    <row r="103" ht="12.75">
      <c r="H103" s="32"/>
    </row>
    <row r="104" spans="1:8" ht="15.75">
      <c r="A104" s="74" t="s">
        <v>166</v>
      </c>
      <c r="H104" s="32"/>
    </row>
    <row r="105" spans="1:8" ht="15.75">
      <c r="A105" s="74"/>
      <c r="H105" s="32"/>
    </row>
    <row r="106" spans="1:8" ht="15.75">
      <c r="A106" s="33" t="s">
        <v>293</v>
      </c>
      <c r="H106" s="32"/>
    </row>
    <row r="107" ht="12.75">
      <c r="H107" s="32"/>
    </row>
    <row r="108" spans="1:8" ht="12.75">
      <c r="A108" s="67" t="s">
        <v>312</v>
      </c>
      <c r="B108" s="204">
        <v>2000</v>
      </c>
      <c r="H108" s="32"/>
    </row>
    <row r="109" spans="1:67" ht="12.75">
      <c r="A109" s="36" t="s">
        <v>32</v>
      </c>
      <c r="B109" s="154"/>
      <c r="C109" s="202"/>
      <c r="D109" s="202"/>
      <c r="F109" s="6"/>
      <c r="G109" s="5"/>
      <c r="H109" s="22">
        <f>H73</f>
        <v>3</v>
      </c>
      <c r="I109" s="22">
        <f aca="true" t="shared" si="48" ref="I109:BO109">I73</f>
        <v>5</v>
      </c>
      <c r="J109" s="22">
        <f t="shared" si="48"/>
        <v>8</v>
      </c>
      <c r="K109" s="22">
        <f t="shared" si="48"/>
        <v>6</v>
      </c>
      <c r="L109" s="22">
        <f t="shared" si="48"/>
        <v>4</v>
      </c>
      <c r="M109" s="22">
        <f t="shared" si="48"/>
        <v>1</v>
      </c>
      <c r="N109" s="22">
        <f t="shared" si="48"/>
        <v>0</v>
      </c>
      <c r="O109" s="22">
        <f t="shared" si="48"/>
        <v>3</v>
      </c>
      <c r="P109" s="22">
        <f t="shared" si="48"/>
        <v>0</v>
      </c>
      <c r="Q109" s="22">
        <f t="shared" si="48"/>
        <v>0</v>
      </c>
      <c r="R109" s="22">
        <f t="shared" si="48"/>
        <v>3</v>
      </c>
      <c r="S109" s="22">
        <f t="shared" si="48"/>
        <v>0</v>
      </c>
      <c r="T109" s="22">
        <f t="shared" si="48"/>
        <v>0</v>
      </c>
      <c r="U109" s="22">
        <f t="shared" si="48"/>
        <v>0</v>
      </c>
      <c r="V109" s="22">
        <f t="shared" si="48"/>
        <v>0</v>
      </c>
      <c r="W109" s="22">
        <f t="shared" si="48"/>
        <v>0</v>
      </c>
      <c r="X109" s="22">
        <f t="shared" si="48"/>
        <v>0</v>
      </c>
      <c r="Y109" s="22">
        <f t="shared" si="48"/>
        <v>1</v>
      </c>
      <c r="Z109" s="22">
        <f t="shared" si="48"/>
        <v>0</v>
      </c>
      <c r="AA109" s="22">
        <f t="shared" si="48"/>
        <v>0</v>
      </c>
      <c r="AB109" s="22">
        <f t="shared" si="48"/>
        <v>0</v>
      </c>
      <c r="AC109" s="22">
        <f t="shared" si="48"/>
        <v>0</v>
      </c>
      <c r="AD109" s="22">
        <f t="shared" si="48"/>
        <v>0</v>
      </c>
      <c r="AE109" s="22">
        <f t="shared" si="48"/>
        <v>0</v>
      </c>
      <c r="AF109" s="22">
        <f t="shared" si="48"/>
        <v>0</v>
      </c>
      <c r="AG109" s="22">
        <f t="shared" si="48"/>
        <v>0</v>
      </c>
      <c r="AH109" s="22">
        <f t="shared" si="48"/>
        <v>0</v>
      </c>
      <c r="AI109" s="22">
        <f t="shared" si="48"/>
        <v>0</v>
      </c>
      <c r="AJ109" s="22">
        <f t="shared" si="48"/>
        <v>0</v>
      </c>
      <c r="AK109" s="22">
        <f t="shared" si="48"/>
        <v>1</v>
      </c>
      <c r="AL109" s="22">
        <f t="shared" si="48"/>
        <v>0</v>
      </c>
      <c r="AM109" s="22">
        <f t="shared" si="48"/>
        <v>0</v>
      </c>
      <c r="AN109" s="22">
        <f t="shared" si="48"/>
        <v>0</v>
      </c>
      <c r="AO109" s="22">
        <f t="shared" si="48"/>
        <v>0</v>
      </c>
      <c r="AP109" s="22">
        <f t="shared" si="48"/>
        <v>0</v>
      </c>
      <c r="AQ109" s="22">
        <f t="shared" si="48"/>
        <v>0</v>
      </c>
      <c r="AR109" s="22">
        <f t="shared" si="48"/>
        <v>0</v>
      </c>
      <c r="AS109" s="22">
        <f t="shared" si="48"/>
        <v>0</v>
      </c>
      <c r="AT109" s="22">
        <f t="shared" si="48"/>
        <v>0</v>
      </c>
      <c r="AU109" s="22">
        <f t="shared" si="48"/>
        <v>0</v>
      </c>
      <c r="AV109" s="22">
        <f t="shared" si="48"/>
        <v>0</v>
      </c>
      <c r="AW109" s="22">
        <f t="shared" si="48"/>
        <v>0</v>
      </c>
      <c r="AX109" s="22">
        <f t="shared" si="48"/>
        <v>0</v>
      </c>
      <c r="AY109" s="22">
        <f t="shared" si="48"/>
        <v>0</v>
      </c>
      <c r="AZ109" s="22">
        <f t="shared" si="48"/>
        <v>0</v>
      </c>
      <c r="BA109" s="22">
        <f t="shared" si="48"/>
        <v>0</v>
      </c>
      <c r="BB109" s="22">
        <f t="shared" si="48"/>
        <v>0</v>
      </c>
      <c r="BC109" s="22">
        <f t="shared" si="48"/>
        <v>0</v>
      </c>
      <c r="BD109" s="22">
        <f t="shared" si="48"/>
        <v>0</v>
      </c>
      <c r="BE109" s="22">
        <f t="shared" si="48"/>
        <v>0</v>
      </c>
      <c r="BF109" s="22">
        <f t="shared" si="48"/>
        <v>0</v>
      </c>
      <c r="BG109" s="22">
        <f t="shared" si="48"/>
        <v>0</v>
      </c>
      <c r="BH109" s="22">
        <f t="shared" si="48"/>
        <v>0</v>
      </c>
      <c r="BI109" s="22">
        <f t="shared" si="48"/>
        <v>0</v>
      </c>
      <c r="BJ109" s="22">
        <f t="shared" si="48"/>
        <v>0</v>
      </c>
      <c r="BK109" s="22">
        <f t="shared" si="48"/>
        <v>0</v>
      </c>
      <c r="BL109" s="22">
        <f t="shared" si="48"/>
        <v>0</v>
      </c>
      <c r="BM109" s="22">
        <f t="shared" si="48"/>
        <v>0</v>
      </c>
      <c r="BN109" s="22">
        <f t="shared" si="48"/>
        <v>0</v>
      </c>
      <c r="BO109" s="22">
        <f t="shared" si="48"/>
        <v>0</v>
      </c>
    </row>
    <row r="110" spans="1:67" ht="12.75">
      <c r="A110" s="67" t="s">
        <v>311</v>
      </c>
      <c r="H110" s="32">
        <f>$B$108*H109</f>
        <v>6000</v>
      </c>
      <c r="I110" s="32">
        <f aca="true" t="shared" si="49" ref="I110:BO110">$B$108*I109</f>
        <v>10000</v>
      </c>
      <c r="J110" s="32">
        <f t="shared" si="49"/>
        <v>16000</v>
      </c>
      <c r="K110" s="32">
        <f t="shared" si="49"/>
        <v>12000</v>
      </c>
      <c r="L110" s="32">
        <f t="shared" si="49"/>
        <v>8000</v>
      </c>
      <c r="M110" s="32">
        <f t="shared" si="49"/>
        <v>2000</v>
      </c>
      <c r="N110" s="32">
        <f t="shared" si="49"/>
        <v>0</v>
      </c>
      <c r="O110" s="32">
        <f t="shared" si="49"/>
        <v>6000</v>
      </c>
      <c r="P110" s="32">
        <f t="shared" si="49"/>
        <v>0</v>
      </c>
      <c r="Q110" s="32">
        <f t="shared" si="49"/>
        <v>0</v>
      </c>
      <c r="R110" s="32">
        <f t="shared" si="49"/>
        <v>6000</v>
      </c>
      <c r="S110" s="32">
        <f t="shared" si="49"/>
        <v>0</v>
      </c>
      <c r="T110" s="32">
        <f t="shared" si="49"/>
        <v>0</v>
      </c>
      <c r="U110" s="32">
        <f t="shared" si="49"/>
        <v>0</v>
      </c>
      <c r="V110" s="32">
        <f t="shared" si="49"/>
        <v>0</v>
      </c>
      <c r="W110" s="32">
        <f t="shared" si="49"/>
        <v>0</v>
      </c>
      <c r="X110" s="32">
        <f t="shared" si="49"/>
        <v>0</v>
      </c>
      <c r="Y110" s="32">
        <f t="shared" si="49"/>
        <v>2000</v>
      </c>
      <c r="Z110" s="32">
        <f t="shared" si="49"/>
        <v>0</v>
      </c>
      <c r="AA110" s="32">
        <f t="shared" si="49"/>
        <v>0</v>
      </c>
      <c r="AB110" s="32">
        <f t="shared" si="49"/>
        <v>0</v>
      </c>
      <c r="AC110" s="32">
        <f t="shared" si="49"/>
        <v>0</v>
      </c>
      <c r="AD110" s="32">
        <f t="shared" si="49"/>
        <v>0</v>
      </c>
      <c r="AE110" s="32">
        <f t="shared" si="49"/>
        <v>0</v>
      </c>
      <c r="AF110" s="32">
        <f t="shared" si="49"/>
        <v>0</v>
      </c>
      <c r="AG110" s="32">
        <f t="shared" si="49"/>
        <v>0</v>
      </c>
      <c r="AH110" s="32">
        <f t="shared" si="49"/>
        <v>0</v>
      </c>
      <c r="AI110" s="32">
        <f t="shared" si="49"/>
        <v>0</v>
      </c>
      <c r="AJ110" s="32">
        <f t="shared" si="49"/>
        <v>0</v>
      </c>
      <c r="AK110" s="32">
        <f t="shared" si="49"/>
        <v>2000</v>
      </c>
      <c r="AL110" s="32">
        <f t="shared" si="49"/>
        <v>0</v>
      </c>
      <c r="AM110" s="32">
        <f t="shared" si="49"/>
        <v>0</v>
      </c>
      <c r="AN110" s="32">
        <f t="shared" si="49"/>
        <v>0</v>
      </c>
      <c r="AO110" s="32">
        <f t="shared" si="49"/>
        <v>0</v>
      </c>
      <c r="AP110" s="32">
        <f t="shared" si="49"/>
        <v>0</v>
      </c>
      <c r="AQ110" s="32">
        <f t="shared" si="49"/>
        <v>0</v>
      </c>
      <c r="AR110" s="32">
        <f t="shared" si="49"/>
        <v>0</v>
      </c>
      <c r="AS110" s="32">
        <f t="shared" si="49"/>
        <v>0</v>
      </c>
      <c r="AT110" s="32">
        <f t="shared" si="49"/>
        <v>0</v>
      </c>
      <c r="AU110" s="32">
        <f t="shared" si="49"/>
        <v>0</v>
      </c>
      <c r="AV110" s="32">
        <f t="shared" si="49"/>
        <v>0</v>
      </c>
      <c r="AW110" s="32">
        <f t="shared" si="49"/>
        <v>0</v>
      </c>
      <c r="AX110" s="32">
        <f t="shared" si="49"/>
        <v>0</v>
      </c>
      <c r="AY110" s="32">
        <f t="shared" si="49"/>
        <v>0</v>
      </c>
      <c r="AZ110" s="32">
        <f t="shared" si="49"/>
        <v>0</v>
      </c>
      <c r="BA110" s="32">
        <f t="shared" si="49"/>
        <v>0</v>
      </c>
      <c r="BB110" s="32">
        <f t="shared" si="49"/>
        <v>0</v>
      </c>
      <c r="BC110" s="32">
        <f t="shared" si="49"/>
        <v>0</v>
      </c>
      <c r="BD110" s="32">
        <f t="shared" si="49"/>
        <v>0</v>
      </c>
      <c r="BE110" s="32">
        <f t="shared" si="49"/>
        <v>0</v>
      </c>
      <c r="BF110" s="32">
        <f t="shared" si="49"/>
        <v>0</v>
      </c>
      <c r="BG110" s="32">
        <f t="shared" si="49"/>
        <v>0</v>
      </c>
      <c r="BH110" s="32">
        <f t="shared" si="49"/>
        <v>0</v>
      </c>
      <c r="BI110" s="32">
        <f t="shared" si="49"/>
        <v>0</v>
      </c>
      <c r="BJ110" s="32">
        <f t="shared" si="49"/>
        <v>0</v>
      </c>
      <c r="BK110" s="32">
        <f t="shared" si="49"/>
        <v>0</v>
      </c>
      <c r="BL110" s="32">
        <f t="shared" si="49"/>
        <v>0</v>
      </c>
      <c r="BM110" s="32">
        <f t="shared" si="49"/>
        <v>0</v>
      </c>
      <c r="BN110" s="32">
        <f t="shared" si="49"/>
        <v>0</v>
      </c>
      <c r="BO110" s="32">
        <f t="shared" si="49"/>
        <v>0</v>
      </c>
    </row>
    <row r="111" spans="1:67" ht="13.5" thickBot="1">
      <c r="A111" s="67" t="s">
        <v>310</v>
      </c>
      <c r="H111" s="41">
        <f aca="true" t="shared" si="50" ref="H111:BN111">SUM(H110)</f>
        <v>6000</v>
      </c>
      <c r="I111" s="41">
        <f t="shared" si="50"/>
        <v>10000</v>
      </c>
      <c r="J111" s="41">
        <f t="shared" si="50"/>
        <v>16000</v>
      </c>
      <c r="K111" s="41">
        <f t="shared" si="50"/>
        <v>12000</v>
      </c>
      <c r="L111" s="41">
        <f t="shared" si="50"/>
        <v>8000</v>
      </c>
      <c r="M111" s="41">
        <f t="shared" si="50"/>
        <v>2000</v>
      </c>
      <c r="N111" s="41">
        <f t="shared" si="50"/>
        <v>0</v>
      </c>
      <c r="O111" s="41">
        <f t="shared" si="50"/>
        <v>6000</v>
      </c>
      <c r="P111" s="41">
        <f t="shared" si="50"/>
        <v>0</v>
      </c>
      <c r="Q111" s="41">
        <f t="shared" si="50"/>
        <v>0</v>
      </c>
      <c r="R111" s="41">
        <f t="shared" si="50"/>
        <v>6000</v>
      </c>
      <c r="S111" s="41">
        <f t="shared" si="50"/>
        <v>0</v>
      </c>
      <c r="T111" s="41">
        <f t="shared" si="50"/>
        <v>0</v>
      </c>
      <c r="U111" s="41">
        <f t="shared" si="50"/>
        <v>0</v>
      </c>
      <c r="V111" s="41">
        <f t="shared" si="50"/>
        <v>0</v>
      </c>
      <c r="W111" s="41">
        <f t="shared" si="50"/>
        <v>0</v>
      </c>
      <c r="X111" s="41">
        <f t="shared" si="50"/>
        <v>0</v>
      </c>
      <c r="Y111" s="41">
        <f t="shared" si="50"/>
        <v>2000</v>
      </c>
      <c r="Z111" s="41">
        <f t="shared" si="50"/>
        <v>0</v>
      </c>
      <c r="AA111" s="41">
        <f t="shared" si="50"/>
        <v>0</v>
      </c>
      <c r="AB111" s="41">
        <f t="shared" si="50"/>
        <v>0</v>
      </c>
      <c r="AC111" s="41">
        <f t="shared" si="50"/>
        <v>0</v>
      </c>
      <c r="AD111" s="41">
        <f t="shared" si="50"/>
        <v>0</v>
      </c>
      <c r="AE111" s="41">
        <f t="shared" si="50"/>
        <v>0</v>
      </c>
      <c r="AF111" s="41">
        <f t="shared" si="50"/>
        <v>0</v>
      </c>
      <c r="AG111" s="41">
        <f t="shared" si="50"/>
        <v>0</v>
      </c>
      <c r="AH111" s="41">
        <f t="shared" si="50"/>
        <v>0</v>
      </c>
      <c r="AI111" s="41">
        <f t="shared" si="50"/>
        <v>0</v>
      </c>
      <c r="AJ111" s="41">
        <f t="shared" si="50"/>
        <v>0</v>
      </c>
      <c r="AK111" s="41">
        <f t="shared" si="50"/>
        <v>2000</v>
      </c>
      <c r="AL111" s="41">
        <f t="shared" si="50"/>
        <v>0</v>
      </c>
      <c r="AM111" s="41">
        <f t="shared" si="50"/>
        <v>0</v>
      </c>
      <c r="AN111" s="41">
        <f t="shared" si="50"/>
        <v>0</v>
      </c>
      <c r="AO111" s="41">
        <f t="shared" si="50"/>
        <v>0</v>
      </c>
      <c r="AP111" s="41">
        <f t="shared" si="50"/>
        <v>0</v>
      </c>
      <c r="AQ111" s="41">
        <f t="shared" si="50"/>
        <v>0</v>
      </c>
      <c r="AR111" s="41">
        <f t="shared" si="50"/>
        <v>0</v>
      </c>
      <c r="AS111" s="41">
        <f t="shared" si="50"/>
        <v>0</v>
      </c>
      <c r="AT111" s="41">
        <f t="shared" si="50"/>
        <v>0</v>
      </c>
      <c r="AU111" s="41">
        <f t="shared" si="50"/>
        <v>0</v>
      </c>
      <c r="AV111" s="41">
        <f t="shared" si="50"/>
        <v>0</v>
      </c>
      <c r="AW111" s="41">
        <f t="shared" si="50"/>
        <v>0</v>
      </c>
      <c r="AX111" s="41">
        <f t="shared" si="50"/>
        <v>0</v>
      </c>
      <c r="AY111" s="41">
        <f t="shared" si="50"/>
        <v>0</v>
      </c>
      <c r="AZ111" s="41">
        <f t="shared" si="50"/>
        <v>0</v>
      </c>
      <c r="BA111" s="41">
        <f t="shared" si="50"/>
        <v>0</v>
      </c>
      <c r="BB111" s="41">
        <f t="shared" si="50"/>
        <v>0</v>
      </c>
      <c r="BC111" s="41">
        <f t="shared" si="50"/>
        <v>0</v>
      </c>
      <c r="BD111" s="41">
        <f t="shared" si="50"/>
        <v>0</v>
      </c>
      <c r="BE111" s="41">
        <f t="shared" si="50"/>
        <v>0</v>
      </c>
      <c r="BF111" s="41">
        <f t="shared" si="50"/>
        <v>0</v>
      </c>
      <c r="BG111" s="41">
        <f t="shared" si="50"/>
        <v>0</v>
      </c>
      <c r="BH111" s="41">
        <f t="shared" si="50"/>
        <v>0</v>
      </c>
      <c r="BI111" s="41">
        <f t="shared" si="50"/>
        <v>0</v>
      </c>
      <c r="BJ111" s="41">
        <f t="shared" si="50"/>
        <v>0</v>
      </c>
      <c r="BK111" s="41">
        <f t="shared" si="50"/>
        <v>0</v>
      </c>
      <c r="BL111" s="41">
        <f t="shared" si="50"/>
        <v>0</v>
      </c>
      <c r="BM111" s="41">
        <f t="shared" si="50"/>
        <v>0</v>
      </c>
      <c r="BN111" s="41">
        <f t="shared" si="50"/>
        <v>0</v>
      </c>
      <c r="BO111" s="41">
        <f>SUM(BO110)</f>
        <v>0</v>
      </c>
    </row>
    <row r="112" ht="13.5" thickTop="1">
      <c r="H112" s="32"/>
    </row>
    <row r="113" ht="12.75">
      <c r="H113" s="32"/>
    </row>
    <row r="114" spans="1:8" ht="15.75">
      <c r="A114" s="33" t="s">
        <v>96</v>
      </c>
      <c r="H114" s="32"/>
    </row>
    <row r="115" spans="8:67" ht="12.75">
      <c r="H115" s="93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</row>
    <row r="116" spans="1:67" ht="12.75">
      <c r="A116" t="s">
        <v>227</v>
      </c>
      <c r="B116" s="205">
        <v>1</v>
      </c>
      <c r="C116" s="206">
        <v>0.25</v>
      </c>
      <c r="E116" s="207"/>
      <c r="F116" s="77"/>
      <c r="H116" s="93"/>
      <c r="I116" s="77"/>
      <c r="J116" s="77"/>
      <c r="K116" s="77"/>
      <c r="L116" s="77"/>
      <c r="M116" s="77"/>
      <c r="N116" s="77">
        <f>$B$116*' Volume Projections'!B31</f>
        <v>225000</v>
      </c>
      <c r="O116" s="77">
        <f>$B$116*' Volume Projections'!C31</f>
        <v>150075</v>
      </c>
      <c r="P116" s="77">
        <f>$B$116*' Volume Projections'!D31</f>
        <v>0</v>
      </c>
      <c r="Q116" s="77">
        <f>$B$116*' Volume Projections'!E31</f>
        <v>300000</v>
      </c>
      <c r="R116" s="77">
        <f>$B$116*' Volume Projections'!F31</f>
        <v>225000</v>
      </c>
      <c r="S116" s="77">
        <f>$B$116*' Volume Projections'!G31</f>
        <v>187500</v>
      </c>
      <c r="T116" s="77">
        <f>$B$116*' Volume Projections'!H31</f>
        <v>150000</v>
      </c>
      <c r="U116" s="77">
        <f>$B$116*' Volume Projections'!I31</f>
        <v>154500</v>
      </c>
      <c r="V116" s="77">
        <f>$B$116*' Volume Projections'!J31</f>
        <v>159135</v>
      </c>
      <c r="W116" s="77">
        <f>$B$116*' Volume Projections'!K31</f>
        <v>163909.05000000002</v>
      </c>
      <c r="X116" s="77">
        <f>$B$116*' Volume Projections'!L31</f>
        <v>168826.32150000002</v>
      </c>
      <c r="Y116" s="77">
        <f>$B$116*' Volume Projections'!M31</f>
        <v>173891.11114500003</v>
      </c>
      <c r="Z116" s="77">
        <f>$B$116*' Volume Projections'!N31</f>
        <v>178238.38892362503</v>
      </c>
      <c r="AA116" s="77">
        <f>$B$116*' Volume Projections'!O31</f>
        <v>182694.34864671563</v>
      </c>
      <c r="AB116" s="77">
        <f>$B$116*' Volume Projections'!P31</f>
        <v>187261.70736288352</v>
      </c>
      <c r="AC116" s="77">
        <f>$B$116*' Volume Projections'!Q31</f>
        <v>191943.2500469556</v>
      </c>
      <c r="AD116" s="77">
        <f>$B$116*' Volume Projections'!R31</f>
        <v>196741.83129812946</v>
      </c>
      <c r="AE116" s="77">
        <f>$B$116*' Volume Projections'!S31</f>
        <v>201660.37708058266</v>
      </c>
      <c r="AF116" s="77">
        <f>$B$116*' Volume Projections'!T31</f>
        <v>206701.8865075972</v>
      </c>
      <c r="AG116" s="77">
        <f>$B$116*' Volume Projections'!U31</f>
        <v>211869.4336702871</v>
      </c>
      <c r="AH116" s="77">
        <f>$B$116*' Volume Projections'!V31</f>
        <v>217166.16951204426</v>
      </c>
      <c r="AI116" s="77">
        <f>$B$116*' Volume Projections'!W31</f>
        <v>222595.32374984535</v>
      </c>
      <c r="AJ116" s="77">
        <f>$B$116*' Volume Projections'!X31</f>
        <v>228160.20684359147</v>
      </c>
      <c r="AK116" s="77">
        <f>$B$116*' Volume Projections'!Y31</f>
        <v>233864.21201468122</v>
      </c>
      <c r="AL116" s="77">
        <f>$B$116*' Volume Projections'!Z31</f>
        <v>238541.49625497486</v>
      </c>
      <c r="AM116" s="77">
        <f>$B$116*' Volume Projections'!AA31</f>
        <v>243312.32618007436</v>
      </c>
      <c r="AN116" s="77">
        <f>$B$116*' Volume Projections'!AB31</f>
        <v>248178.57270367586</v>
      </c>
      <c r="AO116" s="77">
        <f>$B$116*' Volume Projections'!AC31</f>
        <v>478142.14415774937</v>
      </c>
      <c r="AP116" s="77">
        <f>$B$116*' Volume Projections'!AD31</f>
        <v>426954.98704090435</v>
      </c>
      <c r="AQ116" s="77">
        <f>$B$116*' Volume Projections'!AE31</f>
        <v>403994.0867817225</v>
      </c>
      <c r="AR116" s="77">
        <f>$B$116*' Volume Projections'!AF31</f>
        <v>381136.46851735696</v>
      </c>
      <c r="AS116" s="77">
        <f>$B$116*' Volume Projections'!AG31</f>
        <v>389884.1978877041</v>
      </c>
      <c r="AT116" s="77">
        <f>$B$116*' Volume Projections'!AH31</f>
        <v>398840.63184545824</v>
      </c>
      <c r="AU116" s="77">
        <f>$B$116*' Volume Projections'!AI31</f>
        <v>408010.95698236744</v>
      </c>
      <c r="AV116" s="77">
        <f>$B$116*' Volume Projections'!AJ31</f>
        <v>417400.49399701477</v>
      </c>
      <c r="AW116" s="77">
        <f>$B$116*' Volume Projections'!AK31</f>
        <v>427014.7012882051</v>
      </c>
      <c r="AX116" s="77">
        <f>$B$116*' Volume Projections'!AL31</f>
        <v>603474.1051411156</v>
      </c>
      <c r="AY116" s="77">
        <f>$B$116*' Volume Projections'!AM31</f>
        <v>555138.0046351595</v>
      </c>
      <c r="AZ116" s="77">
        <f>$B$116*' Volume Projections'!AN31</f>
        <v>450590.68856953725</v>
      </c>
      <c r="BA116" s="77">
        <f>$B$116*' Volume Projections'!AO31</f>
        <v>458754.0117033019</v>
      </c>
      <c r="BB116" s="77">
        <f>$B$116*' Volume Projections'!AP31</f>
        <v>467074.8962542036</v>
      </c>
      <c r="BC116" s="77">
        <f>$B$116*' Volume Projections'!AQ31</f>
        <v>475556.5834327525</v>
      </c>
      <c r="BD116" s="77">
        <f>$B$116*' Volume Projections'!AR31</f>
        <v>484202.3850123482</v>
      </c>
      <c r="BE116" s="77">
        <f>$B$116*' Volume Projections'!AS31</f>
        <v>493015.6849363403</v>
      </c>
      <c r="BF116" s="77">
        <f>$B$116*' Volume Projections'!AT31</f>
        <v>501999.9409629125</v>
      </c>
      <c r="BG116" s="77">
        <f>$B$116*' Volume Projections'!AU31</f>
        <v>679908.6863486965</v>
      </c>
      <c r="BH116" s="77">
        <f>$B$116*' Volume Projections'!AV31</f>
        <v>647058.0315720508</v>
      </c>
      <c r="BI116" s="77">
        <f>$B$116*' Volume Projections'!AW31</f>
        <v>635482.9160969584</v>
      </c>
      <c r="BJ116" s="77">
        <f>$B$116*' Volume Projections'!AX31</f>
        <v>619670.2093126083</v>
      </c>
      <c r="BK116" s="77">
        <f>$B$116*' Volume Projections'!AY31</f>
        <v>627561.5271920399</v>
      </c>
      <c r="BL116" s="77">
        <f>$B$116*' Volume Projections'!AZ31</f>
        <v>635609.2547475258</v>
      </c>
      <c r="BM116" s="77">
        <f>$B$116*' Volume Projections'!BA31</f>
        <v>643817.1459016798</v>
      </c>
      <c r="BN116" s="77">
        <f>$B$116*' Volume Projections'!BB31</f>
        <v>652189.0517685878</v>
      </c>
      <c r="BO116" s="77">
        <f>$B$116*' Volume Projections'!BC31</f>
        <v>660728.9232777347</v>
      </c>
    </row>
    <row r="117" spans="1:67" ht="12.75">
      <c r="A117" t="s">
        <v>233</v>
      </c>
      <c r="B117" s="205">
        <v>0.25</v>
      </c>
      <c r="C117" s="206"/>
      <c r="E117" s="207"/>
      <c r="F117" s="77"/>
      <c r="H117" s="93"/>
      <c r="I117" s="77"/>
      <c r="J117" s="77"/>
      <c r="K117" s="77"/>
      <c r="L117" s="77"/>
      <c r="M117" s="77"/>
      <c r="N117" s="77">
        <f>$B$117*' Volume Projections'!B31</f>
        <v>56250</v>
      </c>
      <c r="O117" s="77">
        <f>$B$117*' Volume Projections'!C31</f>
        <v>37518.75</v>
      </c>
      <c r="P117" s="77">
        <f>$B$117*' Volume Projections'!D31</f>
        <v>0</v>
      </c>
      <c r="Q117" s="77">
        <f>$B$117*' Volume Projections'!E31</f>
        <v>75000</v>
      </c>
      <c r="R117" s="77">
        <f>$B$117*' Volume Projections'!F31</f>
        <v>56250</v>
      </c>
      <c r="S117" s="77">
        <f>$B$117*' Volume Projections'!G31</f>
        <v>46875</v>
      </c>
      <c r="T117" s="77">
        <f>$B$117*' Volume Projections'!H31</f>
        <v>37500</v>
      </c>
      <c r="U117" s="77">
        <f>$B$117*' Volume Projections'!I31</f>
        <v>38625</v>
      </c>
      <c r="V117" s="77">
        <f>$B$117*' Volume Projections'!J31</f>
        <v>39783.75</v>
      </c>
      <c r="W117" s="77">
        <f>$B$117*' Volume Projections'!K31</f>
        <v>40977.262500000004</v>
      </c>
      <c r="X117" s="77">
        <f>$B$117*' Volume Projections'!L31</f>
        <v>42206.580375000005</v>
      </c>
      <c r="Y117" s="77">
        <f>$B$117*' Volume Projections'!M31</f>
        <v>43472.77778625001</v>
      </c>
      <c r="Z117" s="77">
        <f>$B$117*' Volume Projections'!N31</f>
        <v>44559.597230906256</v>
      </c>
      <c r="AA117" s="77">
        <f>$B$117*' Volume Projections'!O31</f>
        <v>45673.58716167891</v>
      </c>
      <c r="AB117" s="77">
        <f>$B$117*' Volume Projections'!P31</f>
        <v>46815.42684072088</v>
      </c>
      <c r="AC117" s="77">
        <f>$B$117*' Volume Projections'!Q31</f>
        <v>47985.8125117389</v>
      </c>
      <c r="AD117" s="77">
        <f>$B$117*' Volume Projections'!R31</f>
        <v>49185.457824532365</v>
      </c>
      <c r="AE117" s="77">
        <f>$B$117*' Volume Projections'!S31</f>
        <v>50415.094270145666</v>
      </c>
      <c r="AF117" s="77">
        <f>$B$117*' Volume Projections'!T31</f>
        <v>51675.4716268993</v>
      </c>
      <c r="AG117" s="77">
        <f>$B$117*' Volume Projections'!U31</f>
        <v>52967.35841757178</v>
      </c>
      <c r="AH117" s="77">
        <f>$B$117*' Volume Projections'!V31</f>
        <v>54291.542378011065</v>
      </c>
      <c r="AI117" s="77">
        <f>$B$117*' Volume Projections'!W31</f>
        <v>55648.83093746134</v>
      </c>
      <c r="AJ117" s="77">
        <f>$B$117*' Volume Projections'!X31</f>
        <v>57040.05171089787</v>
      </c>
      <c r="AK117" s="77">
        <f>$B$117*' Volume Projections'!Y31</f>
        <v>58466.053003670306</v>
      </c>
      <c r="AL117" s="77">
        <f>$B$117*' Volume Projections'!Z31</f>
        <v>59635.374063743715</v>
      </c>
      <c r="AM117" s="77">
        <f>$B$117*' Volume Projections'!AA31</f>
        <v>60828.08154501859</v>
      </c>
      <c r="AN117" s="77">
        <f>$B$117*' Volume Projections'!AB31</f>
        <v>62044.643175918965</v>
      </c>
      <c r="AO117" s="77">
        <f>$B$117*' Volume Projections'!AC31</f>
        <v>119535.53603943734</v>
      </c>
      <c r="AP117" s="77">
        <f>$B$117*' Volume Projections'!AD31</f>
        <v>106738.74676022609</v>
      </c>
      <c r="AQ117" s="77">
        <f>$B$117*' Volume Projections'!AE31</f>
        <v>100998.52169543062</v>
      </c>
      <c r="AR117" s="77">
        <f>$B$117*' Volume Projections'!AF31</f>
        <v>95284.11712933924</v>
      </c>
      <c r="AS117" s="77">
        <f>$B$117*' Volume Projections'!AG31</f>
        <v>97471.04947192603</v>
      </c>
      <c r="AT117" s="77">
        <f>$B$117*' Volume Projections'!AH31</f>
        <v>99710.15796136456</v>
      </c>
      <c r="AU117" s="77">
        <f>$B$117*' Volume Projections'!AI31</f>
        <v>102002.73924559186</v>
      </c>
      <c r="AV117" s="77">
        <f>$B$117*' Volume Projections'!AJ31</f>
        <v>104350.12349925369</v>
      </c>
      <c r="AW117" s="77">
        <f>$B$117*' Volume Projections'!AK31</f>
        <v>106753.67532205128</v>
      </c>
      <c r="AX117" s="77">
        <f>$B$117*' Volume Projections'!AL31</f>
        <v>150868.5262852789</v>
      </c>
      <c r="AY117" s="77">
        <f>$B$117*' Volume Projections'!AM31</f>
        <v>138784.50115878988</v>
      </c>
      <c r="AZ117" s="77">
        <f>$B$117*' Volume Projections'!AN31</f>
        <v>112647.67214238431</v>
      </c>
      <c r="BA117" s="77">
        <f>$B$117*' Volume Projections'!AO31</f>
        <v>114688.50292582548</v>
      </c>
      <c r="BB117" s="77">
        <f>$B$117*' Volume Projections'!AP31</f>
        <v>116768.7240635509</v>
      </c>
      <c r="BC117" s="77">
        <f>$B$117*' Volume Projections'!AQ31</f>
        <v>118889.14585818813</v>
      </c>
      <c r="BD117" s="77">
        <f>$B$117*' Volume Projections'!AR31</f>
        <v>121050.59625308705</v>
      </c>
      <c r="BE117" s="77">
        <f>$B$117*' Volume Projections'!AS31</f>
        <v>123253.92123408508</v>
      </c>
      <c r="BF117" s="77">
        <f>$B$117*' Volume Projections'!AT31</f>
        <v>125499.98524072813</v>
      </c>
      <c r="BG117" s="77">
        <f>$B$117*' Volume Projections'!AU31</f>
        <v>169977.17158717412</v>
      </c>
      <c r="BH117" s="77">
        <f>$B$117*' Volume Projections'!AV31</f>
        <v>161764.5078930127</v>
      </c>
      <c r="BI117" s="77">
        <f>$B$117*' Volume Projections'!AW31</f>
        <v>158870.7290242396</v>
      </c>
      <c r="BJ117" s="77">
        <f>$B$117*' Volume Projections'!AX31</f>
        <v>154917.5523281521</v>
      </c>
      <c r="BK117" s="77">
        <f>$B$117*' Volume Projections'!AY31</f>
        <v>156890.38179800997</v>
      </c>
      <c r="BL117" s="77">
        <f>$B$117*' Volume Projections'!AZ31</f>
        <v>158902.31368688145</v>
      </c>
      <c r="BM117" s="77">
        <f>$B$117*' Volume Projections'!BA31</f>
        <v>160954.28647541994</v>
      </c>
      <c r="BN117" s="77">
        <f>$B$117*' Volume Projections'!BB31</f>
        <v>163047.26294214695</v>
      </c>
      <c r="BO117" s="77">
        <f>$B$117*' Volume Projections'!BC31</f>
        <v>165182.23081943367</v>
      </c>
    </row>
    <row r="118" spans="1:67" ht="12.75">
      <c r="A118" t="s">
        <v>228</v>
      </c>
      <c r="B118" s="208">
        <v>0.2</v>
      </c>
      <c r="E118" s="207"/>
      <c r="F118" s="77"/>
      <c r="H118" s="93"/>
      <c r="I118" s="77"/>
      <c r="J118" s="77"/>
      <c r="K118" s="77"/>
      <c r="L118" s="77"/>
      <c r="M118" s="77"/>
      <c r="N118" s="77">
        <f aca="true" t="shared" si="51" ref="N118:T118">$B$118*N116</f>
        <v>45000</v>
      </c>
      <c r="O118" s="77">
        <f t="shared" si="51"/>
        <v>30015</v>
      </c>
      <c r="P118" s="77">
        <f t="shared" si="51"/>
        <v>0</v>
      </c>
      <c r="Q118" s="77">
        <f t="shared" si="51"/>
        <v>60000</v>
      </c>
      <c r="R118" s="77">
        <f t="shared" si="51"/>
        <v>45000</v>
      </c>
      <c r="S118" s="77">
        <f t="shared" si="51"/>
        <v>37500</v>
      </c>
      <c r="T118" s="77">
        <f t="shared" si="51"/>
        <v>30000</v>
      </c>
      <c r="U118" s="77">
        <f aca="true" t="shared" si="52" ref="U118:BO118">$B$118*U116</f>
        <v>30900</v>
      </c>
      <c r="V118" s="77">
        <f t="shared" si="52"/>
        <v>31827</v>
      </c>
      <c r="W118" s="77">
        <f t="shared" si="52"/>
        <v>32781.810000000005</v>
      </c>
      <c r="X118" s="77">
        <f t="shared" si="52"/>
        <v>33765.2643</v>
      </c>
      <c r="Y118" s="77">
        <f t="shared" si="52"/>
        <v>34778.222229000006</v>
      </c>
      <c r="Z118" s="77">
        <f t="shared" si="52"/>
        <v>35647.677784725005</v>
      </c>
      <c r="AA118" s="77">
        <f t="shared" si="52"/>
        <v>36538.869729343125</v>
      </c>
      <c r="AB118" s="77">
        <f t="shared" si="52"/>
        <v>37452.34147257671</v>
      </c>
      <c r="AC118" s="77">
        <f t="shared" si="52"/>
        <v>38388.65000939112</v>
      </c>
      <c r="AD118" s="77">
        <f t="shared" si="52"/>
        <v>39348.366259625895</v>
      </c>
      <c r="AE118" s="77">
        <f t="shared" si="52"/>
        <v>40332.07541611654</v>
      </c>
      <c r="AF118" s="77">
        <f t="shared" si="52"/>
        <v>41340.377301519446</v>
      </c>
      <c r="AG118" s="77">
        <f t="shared" si="52"/>
        <v>42373.88673405742</v>
      </c>
      <c r="AH118" s="77">
        <f t="shared" si="52"/>
        <v>43433.23390240886</v>
      </c>
      <c r="AI118" s="77">
        <f t="shared" si="52"/>
        <v>44519.064749969075</v>
      </c>
      <c r="AJ118" s="77">
        <f t="shared" si="52"/>
        <v>45632.041368718295</v>
      </c>
      <c r="AK118" s="77">
        <f t="shared" si="52"/>
        <v>46772.84240293625</v>
      </c>
      <c r="AL118" s="77">
        <f t="shared" si="52"/>
        <v>47708.299250994976</v>
      </c>
      <c r="AM118" s="77">
        <f t="shared" si="52"/>
        <v>48662.465236014876</v>
      </c>
      <c r="AN118" s="77">
        <f t="shared" si="52"/>
        <v>49635.71454073518</v>
      </c>
      <c r="AO118" s="77">
        <f t="shared" si="52"/>
        <v>95628.42883154989</v>
      </c>
      <c r="AP118" s="77">
        <f t="shared" si="52"/>
        <v>85390.99740818088</v>
      </c>
      <c r="AQ118" s="77">
        <f t="shared" si="52"/>
        <v>80798.8173563445</v>
      </c>
      <c r="AR118" s="77">
        <f t="shared" si="52"/>
        <v>76227.2937034714</v>
      </c>
      <c r="AS118" s="77">
        <f t="shared" si="52"/>
        <v>77976.83957754083</v>
      </c>
      <c r="AT118" s="77">
        <f t="shared" si="52"/>
        <v>79768.12636909165</v>
      </c>
      <c r="AU118" s="77">
        <f t="shared" si="52"/>
        <v>81602.1913964735</v>
      </c>
      <c r="AV118" s="77">
        <f t="shared" si="52"/>
        <v>83480.09879940296</v>
      </c>
      <c r="AW118" s="77">
        <f t="shared" si="52"/>
        <v>85402.94025764102</v>
      </c>
      <c r="AX118" s="77">
        <f t="shared" si="52"/>
        <v>120694.82102822313</v>
      </c>
      <c r="AY118" s="77">
        <f t="shared" si="52"/>
        <v>111027.6009270319</v>
      </c>
      <c r="AZ118" s="77">
        <f t="shared" si="52"/>
        <v>90118.13771390746</v>
      </c>
      <c r="BA118" s="77">
        <f t="shared" si="52"/>
        <v>91750.80234066039</v>
      </c>
      <c r="BB118" s="77">
        <f t="shared" si="52"/>
        <v>93414.97925084073</v>
      </c>
      <c r="BC118" s="77">
        <f t="shared" si="52"/>
        <v>95111.3166865505</v>
      </c>
      <c r="BD118" s="77">
        <f t="shared" si="52"/>
        <v>96840.47700246965</v>
      </c>
      <c r="BE118" s="77">
        <f t="shared" si="52"/>
        <v>98603.13698726807</v>
      </c>
      <c r="BF118" s="77">
        <f t="shared" si="52"/>
        <v>100399.9881925825</v>
      </c>
      <c r="BG118" s="77">
        <f t="shared" si="52"/>
        <v>135981.7372697393</v>
      </c>
      <c r="BH118" s="77">
        <f t="shared" si="52"/>
        <v>129411.60631441016</v>
      </c>
      <c r="BI118" s="77">
        <f t="shared" si="52"/>
        <v>127096.5832193917</v>
      </c>
      <c r="BJ118" s="77">
        <f t="shared" si="52"/>
        <v>123934.04186252167</v>
      </c>
      <c r="BK118" s="77">
        <f t="shared" si="52"/>
        <v>125512.30543840799</v>
      </c>
      <c r="BL118" s="77">
        <f t="shared" si="52"/>
        <v>127121.85094950517</v>
      </c>
      <c r="BM118" s="77">
        <f t="shared" si="52"/>
        <v>128763.42918033595</v>
      </c>
      <c r="BN118" s="77">
        <f t="shared" si="52"/>
        <v>130437.81035371756</v>
      </c>
      <c r="BO118" s="77">
        <f t="shared" si="52"/>
        <v>132145.78465554694</v>
      </c>
    </row>
    <row r="119" spans="1:67" ht="12.75">
      <c r="A119" t="s">
        <v>229</v>
      </c>
      <c r="B119" s="208">
        <v>0.1</v>
      </c>
      <c r="E119" s="207"/>
      <c r="F119" s="77"/>
      <c r="H119" s="93"/>
      <c r="I119" s="77"/>
      <c r="J119" s="77"/>
      <c r="N119" s="77">
        <f aca="true" t="shared" si="53" ref="N119:T119">N116*$B$119</f>
        <v>22500</v>
      </c>
      <c r="O119" s="77">
        <f t="shared" si="53"/>
        <v>15007.5</v>
      </c>
      <c r="P119" s="77">
        <f t="shared" si="53"/>
        <v>0</v>
      </c>
      <c r="Q119" s="77">
        <f t="shared" si="53"/>
        <v>30000</v>
      </c>
      <c r="R119" s="77">
        <f t="shared" si="53"/>
        <v>22500</v>
      </c>
      <c r="S119" s="77">
        <f t="shared" si="53"/>
        <v>18750</v>
      </c>
      <c r="T119" s="77">
        <f t="shared" si="53"/>
        <v>15000</v>
      </c>
      <c r="U119" s="77">
        <f aca="true" t="shared" si="54" ref="U119:BO119">U116*$B$119</f>
        <v>15450</v>
      </c>
      <c r="V119" s="77">
        <f t="shared" si="54"/>
        <v>15913.5</v>
      </c>
      <c r="W119" s="77">
        <f t="shared" si="54"/>
        <v>16390.905000000002</v>
      </c>
      <c r="X119" s="77">
        <f t="shared" si="54"/>
        <v>16882.63215</v>
      </c>
      <c r="Y119" s="77">
        <f t="shared" si="54"/>
        <v>17389.111114500003</v>
      </c>
      <c r="Z119" s="77">
        <f t="shared" si="54"/>
        <v>17823.838892362503</v>
      </c>
      <c r="AA119" s="77">
        <f t="shared" si="54"/>
        <v>18269.434864671563</v>
      </c>
      <c r="AB119" s="77">
        <f t="shared" si="54"/>
        <v>18726.170736288354</v>
      </c>
      <c r="AC119" s="77">
        <f t="shared" si="54"/>
        <v>19194.32500469556</v>
      </c>
      <c r="AD119" s="77">
        <f t="shared" si="54"/>
        <v>19674.183129812947</v>
      </c>
      <c r="AE119" s="77">
        <f t="shared" si="54"/>
        <v>20166.03770805827</v>
      </c>
      <c r="AF119" s="77">
        <f t="shared" si="54"/>
        <v>20670.188650759723</v>
      </c>
      <c r="AG119" s="77">
        <f t="shared" si="54"/>
        <v>21186.94336702871</v>
      </c>
      <c r="AH119" s="77">
        <f t="shared" si="54"/>
        <v>21716.61695120443</v>
      </c>
      <c r="AI119" s="77">
        <f t="shared" si="54"/>
        <v>22259.532374984537</v>
      </c>
      <c r="AJ119" s="77">
        <f t="shared" si="54"/>
        <v>22816.020684359148</v>
      </c>
      <c r="AK119" s="77">
        <f t="shared" si="54"/>
        <v>23386.421201468125</v>
      </c>
      <c r="AL119" s="77">
        <f t="shared" si="54"/>
        <v>23854.149625497488</v>
      </c>
      <c r="AM119" s="77">
        <f t="shared" si="54"/>
        <v>24331.232618007438</v>
      </c>
      <c r="AN119" s="77">
        <f t="shared" si="54"/>
        <v>24817.85727036759</v>
      </c>
      <c r="AO119" s="77">
        <f t="shared" si="54"/>
        <v>47814.21441577494</v>
      </c>
      <c r="AP119" s="77">
        <f t="shared" si="54"/>
        <v>42695.49870409044</v>
      </c>
      <c r="AQ119" s="77">
        <f t="shared" si="54"/>
        <v>40399.40867817225</v>
      </c>
      <c r="AR119" s="77">
        <f t="shared" si="54"/>
        <v>38113.6468517357</v>
      </c>
      <c r="AS119" s="77">
        <f t="shared" si="54"/>
        <v>38988.419788770414</v>
      </c>
      <c r="AT119" s="77">
        <f t="shared" si="54"/>
        <v>39884.06318454583</v>
      </c>
      <c r="AU119" s="77">
        <f t="shared" si="54"/>
        <v>40801.09569823675</v>
      </c>
      <c r="AV119" s="77">
        <f t="shared" si="54"/>
        <v>41740.04939970148</v>
      </c>
      <c r="AW119" s="77">
        <f t="shared" si="54"/>
        <v>42701.47012882051</v>
      </c>
      <c r="AX119" s="77">
        <f t="shared" si="54"/>
        <v>60347.410514111565</v>
      </c>
      <c r="AY119" s="77">
        <f t="shared" si="54"/>
        <v>55513.80046351595</v>
      </c>
      <c r="AZ119" s="77">
        <f t="shared" si="54"/>
        <v>45059.06885695373</v>
      </c>
      <c r="BA119" s="77">
        <f t="shared" si="54"/>
        <v>45875.401170330195</v>
      </c>
      <c r="BB119" s="77">
        <f t="shared" si="54"/>
        <v>46707.48962542036</v>
      </c>
      <c r="BC119" s="77">
        <f t="shared" si="54"/>
        <v>47555.65834327525</v>
      </c>
      <c r="BD119" s="77">
        <f t="shared" si="54"/>
        <v>48420.238501234824</v>
      </c>
      <c r="BE119" s="77">
        <f t="shared" si="54"/>
        <v>49301.56849363403</v>
      </c>
      <c r="BF119" s="77">
        <f t="shared" si="54"/>
        <v>50199.99409629125</v>
      </c>
      <c r="BG119" s="77">
        <f t="shared" si="54"/>
        <v>67990.86863486965</v>
      </c>
      <c r="BH119" s="77">
        <f t="shared" si="54"/>
        <v>64705.80315720508</v>
      </c>
      <c r="BI119" s="77">
        <f t="shared" si="54"/>
        <v>63548.29160969585</v>
      </c>
      <c r="BJ119" s="77">
        <f t="shared" si="54"/>
        <v>61967.020931260835</v>
      </c>
      <c r="BK119" s="77">
        <f t="shared" si="54"/>
        <v>62756.152719203994</v>
      </c>
      <c r="BL119" s="77">
        <f t="shared" si="54"/>
        <v>63560.925474752585</v>
      </c>
      <c r="BM119" s="77">
        <f t="shared" si="54"/>
        <v>64381.714590167976</v>
      </c>
      <c r="BN119" s="77">
        <f t="shared" si="54"/>
        <v>65218.90517685878</v>
      </c>
      <c r="BO119" s="77">
        <f t="shared" si="54"/>
        <v>66072.89232777347</v>
      </c>
    </row>
    <row r="120" spans="1:67" s="112" customFormat="1" ht="12.75">
      <c r="A120" s="112" t="s">
        <v>230</v>
      </c>
      <c r="B120" s="209">
        <v>0.2</v>
      </c>
      <c r="C120" s="210"/>
      <c r="D120" s="210"/>
      <c r="E120" s="211"/>
      <c r="H120" s="126"/>
      <c r="I120" s="126"/>
      <c r="J120" s="126"/>
      <c r="K120" s="126"/>
      <c r="L120" s="112">
        <v>25000</v>
      </c>
      <c r="M120" s="112">
        <v>50000</v>
      </c>
      <c r="N120" s="112">
        <f aca="true" t="shared" si="55" ref="N120:T120">N116*$B$120</f>
        <v>45000</v>
      </c>
      <c r="O120" s="112">
        <f t="shared" si="55"/>
        <v>30015</v>
      </c>
      <c r="P120" s="112">
        <f t="shared" si="55"/>
        <v>0</v>
      </c>
      <c r="Q120" s="112">
        <f t="shared" si="55"/>
        <v>60000</v>
      </c>
      <c r="R120" s="112">
        <f t="shared" si="55"/>
        <v>45000</v>
      </c>
      <c r="S120" s="112">
        <f t="shared" si="55"/>
        <v>37500</v>
      </c>
      <c r="T120" s="112">
        <f t="shared" si="55"/>
        <v>30000</v>
      </c>
      <c r="U120" s="112">
        <f aca="true" t="shared" si="56" ref="U120:BO120">U116*$B$120</f>
        <v>30900</v>
      </c>
      <c r="V120" s="112">
        <f t="shared" si="56"/>
        <v>31827</v>
      </c>
      <c r="W120" s="112">
        <f t="shared" si="56"/>
        <v>32781.810000000005</v>
      </c>
      <c r="X120" s="112">
        <f t="shared" si="56"/>
        <v>33765.2643</v>
      </c>
      <c r="Y120" s="112">
        <f t="shared" si="56"/>
        <v>34778.222229000006</v>
      </c>
      <c r="Z120" s="112">
        <f t="shared" si="56"/>
        <v>35647.677784725005</v>
      </c>
      <c r="AA120" s="112">
        <f t="shared" si="56"/>
        <v>36538.869729343125</v>
      </c>
      <c r="AB120" s="112">
        <f t="shared" si="56"/>
        <v>37452.34147257671</v>
      </c>
      <c r="AC120" s="112">
        <f t="shared" si="56"/>
        <v>38388.65000939112</v>
      </c>
      <c r="AD120" s="112">
        <f t="shared" si="56"/>
        <v>39348.366259625895</v>
      </c>
      <c r="AE120" s="112">
        <f t="shared" si="56"/>
        <v>40332.07541611654</v>
      </c>
      <c r="AF120" s="112">
        <f t="shared" si="56"/>
        <v>41340.377301519446</v>
      </c>
      <c r="AG120" s="112">
        <f t="shared" si="56"/>
        <v>42373.88673405742</v>
      </c>
      <c r="AH120" s="112">
        <f t="shared" si="56"/>
        <v>43433.23390240886</v>
      </c>
      <c r="AI120" s="112">
        <f t="shared" si="56"/>
        <v>44519.064749969075</v>
      </c>
      <c r="AJ120" s="112">
        <f t="shared" si="56"/>
        <v>45632.041368718295</v>
      </c>
      <c r="AK120" s="112">
        <f t="shared" si="56"/>
        <v>46772.84240293625</v>
      </c>
      <c r="AL120" s="112">
        <f t="shared" si="56"/>
        <v>47708.299250994976</v>
      </c>
      <c r="AM120" s="112">
        <f t="shared" si="56"/>
        <v>48662.465236014876</v>
      </c>
      <c r="AN120" s="112">
        <f t="shared" si="56"/>
        <v>49635.71454073518</v>
      </c>
      <c r="AO120" s="112">
        <f t="shared" si="56"/>
        <v>95628.42883154989</v>
      </c>
      <c r="AP120" s="112">
        <f t="shared" si="56"/>
        <v>85390.99740818088</v>
      </c>
      <c r="AQ120" s="112">
        <f t="shared" si="56"/>
        <v>80798.8173563445</v>
      </c>
      <c r="AR120" s="112">
        <f t="shared" si="56"/>
        <v>76227.2937034714</v>
      </c>
      <c r="AS120" s="112">
        <f t="shared" si="56"/>
        <v>77976.83957754083</v>
      </c>
      <c r="AT120" s="112">
        <f t="shared" si="56"/>
        <v>79768.12636909165</v>
      </c>
      <c r="AU120" s="112">
        <f t="shared" si="56"/>
        <v>81602.1913964735</v>
      </c>
      <c r="AV120" s="112">
        <f t="shared" si="56"/>
        <v>83480.09879940296</v>
      </c>
      <c r="AW120" s="112">
        <f t="shared" si="56"/>
        <v>85402.94025764102</v>
      </c>
      <c r="AX120" s="112">
        <f t="shared" si="56"/>
        <v>120694.82102822313</v>
      </c>
      <c r="AY120" s="112">
        <f t="shared" si="56"/>
        <v>111027.6009270319</v>
      </c>
      <c r="AZ120" s="112">
        <f t="shared" si="56"/>
        <v>90118.13771390746</v>
      </c>
      <c r="BA120" s="112">
        <f t="shared" si="56"/>
        <v>91750.80234066039</v>
      </c>
      <c r="BB120" s="112">
        <f t="shared" si="56"/>
        <v>93414.97925084073</v>
      </c>
      <c r="BC120" s="112">
        <f t="shared" si="56"/>
        <v>95111.3166865505</v>
      </c>
      <c r="BD120" s="112">
        <f t="shared" si="56"/>
        <v>96840.47700246965</v>
      </c>
      <c r="BE120" s="112">
        <f t="shared" si="56"/>
        <v>98603.13698726807</v>
      </c>
      <c r="BF120" s="112">
        <f t="shared" si="56"/>
        <v>100399.9881925825</v>
      </c>
      <c r="BG120" s="112">
        <f t="shared" si="56"/>
        <v>135981.7372697393</v>
      </c>
      <c r="BH120" s="112">
        <f t="shared" si="56"/>
        <v>129411.60631441016</v>
      </c>
      <c r="BI120" s="112">
        <f t="shared" si="56"/>
        <v>127096.5832193917</v>
      </c>
      <c r="BJ120" s="112">
        <f t="shared" si="56"/>
        <v>123934.04186252167</v>
      </c>
      <c r="BK120" s="112">
        <f t="shared" si="56"/>
        <v>125512.30543840799</v>
      </c>
      <c r="BL120" s="112">
        <f t="shared" si="56"/>
        <v>127121.85094950517</v>
      </c>
      <c r="BM120" s="112">
        <f t="shared" si="56"/>
        <v>128763.42918033595</v>
      </c>
      <c r="BN120" s="112">
        <f t="shared" si="56"/>
        <v>130437.81035371756</v>
      </c>
      <c r="BO120" s="112">
        <f t="shared" si="56"/>
        <v>132145.78465554694</v>
      </c>
    </row>
    <row r="121" spans="1:67" ht="12.75">
      <c r="A121" t="s">
        <v>231</v>
      </c>
      <c r="B121" s="205">
        <v>0.5</v>
      </c>
      <c r="E121" s="212"/>
      <c r="F121" s="77"/>
      <c r="H121" s="93"/>
      <c r="I121" s="93"/>
      <c r="J121" s="93"/>
      <c r="K121" s="77"/>
      <c r="L121" s="77">
        <v>25000</v>
      </c>
      <c r="M121" s="77">
        <v>50000</v>
      </c>
      <c r="N121" s="77">
        <f>$B$121*' Volume Projections'!B31</f>
        <v>112500</v>
      </c>
      <c r="O121" s="77">
        <f>$B$121*' Volume Projections'!C31</f>
        <v>75037.5</v>
      </c>
      <c r="P121" s="77">
        <v>150000</v>
      </c>
      <c r="Q121" s="77">
        <f>$B$121*' Volume Projections'!E31</f>
        <v>150000</v>
      </c>
      <c r="R121" s="77">
        <f>$B$121*' Volume Projections'!F31</f>
        <v>112500</v>
      </c>
      <c r="S121" s="77">
        <f>$B$121*' Volume Projections'!G31</f>
        <v>93750</v>
      </c>
      <c r="T121" s="77">
        <f>$B$121*' Volume Projections'!H31</f>
        <v>75000</v>
      </c>
      <c r="U121" s="77">
        <f>$B$121*' Volume Projections'!I31</f>
        <v>77250</v>
      </c>
      <c r="V121" s="77">
        <f>$B$121*' Volume Projections'!J31</f>
        <v>79567.5</v>
      </c>
      <c r="W121" s="77">
        <f>$B$121*' Volume Projections'!K31</f>
        <v>81954.52500000001</v>
      </c>
      <c r="X121" s="77">
        <f>$B$121*' Volume Projections'!L31</f>
        <v>84413.16075000001</v>
      </c>
      <c r="Y121" s="77">
        <f>$B$121*' Volume Projections'!M31</f>
        <v>86945.55557250002</v>
      </c>
      <c r="Z121" s="77">
        <f>$B$121*' Volume Projections'!N31</f>
        <v>89119.19446181251</v>
      </c>
      <c r="AA121" s="77">
        <f>$B$121*' Volume Projections'!O31</f>
        <v>91347.17432335782</v>
      </c>
      <c r="AB121" s="77">
        <f>$B$121*' Volume Projections'!P31</f>
        <v>93630.85368144176</v>
      </c>
      <c r="AC121" s="77">
        <f>$B$121*' Volume Projections'!Q31</f>
        <v>95971.6250234778</v>
      </c>
      <c r="AD121" s="77">
        <f>$B$121*' Volume Projections'!R31</f>
        <v>98370.91564906473</v>
      </c>
      <c r="AE121" s="77">
        <f>$B$121*' Volume Projections'!S31</f>
        <v>100830.18854029133</v>
      </c>
      <c r="AF121" s="77">
        <f>$B$121*' Volume Projections'!T31</f>
        <v>103350.9432537986</v>
      </c>
      <c r="AG121" s="77">
        <f>$B$121*' Volume Projections'!U31</f>
        <v>105934.71683514355</v>
      </c>
      <c r="AH121" s="77">
        <f>$B$121*' Volume Projections'!V31</f>
        <v>108583.08475602213</v>
      </c>
      <c r="AI121" s="77">
        <f>$B$121*' Volume Projections'!W31</f>
        <v>111297.66187492268</v>
      </c>
      <c r="AJ121" s="77">
        <f>$B$121*' Volume Projections'!X31</f>
        <v>114080.10342179573</v>
      </c>
      <c r="AK121" s="77">
        <f>$B$121*' Volume Projections'!Y31</f>
        <v>116932.10600734061</v>
      </c>
      <c r="AL121" s="77">
        <f>$B$121*' Volume Projections'!Z31</f>
        <v>119270.74812748743</v>
      </c>
      <c r="AM121" s="77">
        <f>$B$121*' Volume Projections'!AA31</f>
        <v>121656.16309003718</v>
      </c>
      <c r="AN121" s="77">
        <f>$B$121*' Volume Projections'!AB31</f>
        <v>124089.28635183793</v>
      </c>
      <c r="AO121" s="77">
        <f>$B$121*' Volume Projections'!AC31</f>
        <v>239071.07207887468</v>
      </c>
      <c r="AP121" s="77">
        <f>$B$121*' Volume Projections'!AD31</f>
        <v>213477.49352045218</v>
      </c>
      <c r="AQ121" s="77">
        <f>$B$121*' Volume Projections'!AE31</f>
        <v>201997.04339086125</v>
      </c>
      <c r="AR121" s="77">
        <f>$B$121*' Volume Projections'!AF31</f>
        <v>190568.23425867848</v>
      </c>
      <c r="AS121" s="77">
        <f>$B$121*' Volume Projections'!AG31</f>
        <v>194942.09894385206</v>
      </c>
      <c r="AT121" s="77">
        <f>$B$121*' Volume Projections'!AH31</f>
        <v>199420.31592272912</v>
      </c>
      <c r="AU121" s="77">
        <f>$B$121*' Volume Projections'!AI31</f>
        <v>204005.47849118372</v>
      </c>
      <c r="AV121" s="77">
        <f>$B$121*' Volume Projections'!AJ31</f>
        <v>208700.24699850738</v>
      </c>
      <c r="AW121" s="77">
        <f>$B$121*' Volume Projections'!AK31</f>
        <v>213507.35064410255</v>
      </c>
      <c r="AX121" s="77">
        <f>$B$121*' Volume Projections'!AL31</f>
        <v>301737.0525705578</v>
      </c>
      <c r="AY121" s="77">
        <f>$B$121*' Volume Projections'!AM31</f>
        <v>277569.00231757975</v>
      </c>
      <c r="AZ121" s="77">
        <f>$B$121*' Volume Projections'!AN31</f>
        <v>225295.34428476862</v>
      </c>
      <c r="BA121" s="77">
        <f>$B$121*' Volume Projections'!AO31</f>
        <v>229377.00585165096</v>
      </c>
      <c r="BB121" s="77">
        <f>$B$121*' Volume Projections'!AP31</f>
        <v>233537.4481271018</v>
      </c>
      <c r="BC121" s="77">
        <f>$B$121*' Volume Projections'!AQ31</f>
        <v>237778.29171637626</v>
      </c>
      <c r="BD121" s="77">
        <f>$B$121*' Volume Projections'!AR31</f>
        <v>242101.1925061741</v>
      </c>
      <c r="BE121" s="77">
        <f>$B$121*' Volume Projections'!AS31</f>
        <v>246507.84246817016</v>
      </c>
      <c r="BF121" s="77">
        <f>$B$121*' Volume Projections'!AT31</f>
        <v>250999.97048145626</v>
      </c>
      <c r="BG121" s="77">
        <f>$B$121*' Volume Projections'!AU31</f>
        <v>339954.34317434824</v>
      </c>
      <c r="BH121" s="77">
        <f>$B$121*' Volume Projections'!AV31</f>
        <v>323529.0157860254</v>
      </c>
      <c r="BI121" s="77">
        <f>$B$121*' Volume Projections'!AW31</f>
        <v>317741.4580484792</v>
      </c>
      <c r="BJ121" s="77">
        <f>$B$121*' Volume Projections'!AX31</f>
        <v>309835.1046563042</v>
      </c>
      <c r="BK121" s="77">
        <f>$B$121*' Volume Projections'!AY31</f>
        <v>313780.76359601994</v>
      </c>
      <c r="BL121" s="77">
        <f>$B$121*' Volume Projections'!AZ31</f>
        <v>317804.6273737629</v>
      </c>
      <c r="BM121" s="77">
        <f>$B$121*' Volume Projections'!BA31</f>
        <v>321908.5729508399</v>
      </c>
      <c r="BN121" s="77">
        <f>$B$121*' Volume Projections'!BB31</f>
        <v>326094.5258842939</v>
      </c>
      <c r="BO121" s="77">
        <f>$B$121*' Volume Projections'!BC31</f>
        <v>330364.46163886733</v>
      </c>
    </row>
    <row r="122" spans="8:67" ht="12.75">
      <c r="H122" s="93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</row>
    <row r="123" spans="1:68" ht="13.5" thickBot="1">
      <c r="A123" t="s">
        <v>165</v>
      </c>
      <c r="H123" s="110">
        <f aca="true" t="shared" si="57" ref="H123:AM123">SUM(H115:H122)</f>
        <v>0</v>
      </c>
      <c r="I123" s="110">
        <f t="shared" si="57"/>
        <v>0</v>
      </c>
      <c r="J123" s="110">
        <f t="shared" si="57"/>
        <v>0</v>
      </c>
      <c r="K123" s="110">
        <f t="shared" si="57"/>
        <v>0</v>
      </c>
      <c r="L123" s="110">
        <f t="shared" si="57"/>
        <v>50000</v>
      </c>
      <c r="M123" s="110">
        <f t="shared" si="57"/>
        <v>100000</v>
      </c>
      <c r="N123" s="110">
        <f t="shared" si="57"/>
        <v>506250</v>
      </c>
      <c r="O123" s="110">
        <f t="shared" si="57"/>
        <v>337668.75</v>
      </c>
      <c r="P123" s="110">
        <f t="shared" si="57"/>
        <v>150000</v>
      </c>
      <c r="Q123" s="110">
        <f t="shared" si="57"/>
        <v>675000</v>
      </c>
      <c r="R123" s="110">
        <f t="shared" si="57"/>
        <v>506250</v>
      </c>
      <c r="S123" s="110">
        <f t="shared" si="57"/>
        <v>421875</v>
      </c>
      <c r="T123" s="110">
        <f t="shared" si="57"/>
        <v>337500</v>
      </c>
      <c r="U123" s="110">
        <f t="shared" si="57"/>
        <v>347625</v>
      </c>
      <c r="V123" s="110">
        <f t="shared" si="57"/>
        <v>358053.75</v>
      </c>
      <c r="W123" s="110">
        <f t="shared" si="57"/>
        <v>368795.36250000005</v>
      </c>
      <c r="X123" s="110">
        <f t="shared" si="57"/>
        <v>379859.22337500006</v>
      </c>
      <c r="Y123" s="110">
        <f t="shared" si="57"/>
        <v>391255.00007625006</v>
      </c>
      <c r="Z123" s="110">
        <f t="shared" si="57"/>
        <v>401036.37507815624</v>
      </c>
      <c r="AA123" s="110">
        <f t="shared" si="57"/>
        <v>411062.28445511014</v>
      </c>
      <c r="AB123" s="110">
        <f t="shared" si="57"/>
        <v>421338.8415664879</v>
      </c>
      <c r="AC123" s="110">
        <f t="shared" si="57"/>
        <v>431872.31260565016</v>
      </c>
      <c r="AD123" s="110">
        <f t="shared" si="57"/>
        <v>442669.1204207912</v>
      </c>
      <c r="AE123" s="110">
        <f t="shared" si="57"/>
        <v>453735.848431311</v>
      </c>
      <c r="AF123" s="110">
        <f t="shared" si="57"/>
        <v>465079.24464209366</v>
      </c>
      <c r="AG123" s="110">
        <f t="shared" si="57"/>
        <v>476706.2257581461</v>
      </c>
      <c r="AH123" s="110">
        <f t="shared" si="57"/>
        <v>488623.8814020996</v>
      </c>
      <c r="AI123" s="110">
        <f t="shared" si="57"/>
        <v>500839.478437152</v>
      </c>
      <c r="AJ123" s="110">
        <f t="shared" si="57"/>
        <v>513360.4653980809</v>
      </c>
      <c r="AK123" s="110">
        <f t="shared" si="57"/>
        <v>526194.4770330328</v>
      </c>
      <c r="AL123" s="110">
        <f t="shared" si="57"/>
        <v>536718.3665736935</v>
      </c>
      <c r="AM123" s="110">
        <f t="shared" si="57"/>
        <v>547452.7339051673</v>
      </c>
      <c r="AN123" s="110">
        <f aca="true" t="shared" si="58" ref="AN123:BO123">SUM(AN115:AN122)</f>
        <v>558401.7885832707</v>
      </c>
      <c r="AO123" s="110">
        <f t="shared" si="58"/>
        <v>1075819.824354936</v>
      </c>
      <c r="AP123" s="110">
        <f t="shared" si="58"/>
        <v>960648.7208420348</v>
      </c>
      <c r="AQ123" s="110">
        <f t="shared" si="58"/>
        <v>908986.6952588757</v>
      </c>
      <c r="AR123" s="110">
        <f t="shared" si="58"/>
        <v>857557.0541640532</v>
      </c>
      <c r="AS123" s="110">
        <f t="shared" si="58"/>
        <v>877239.4452473344</v>
      </c>
      <c r="AT123" s="110">
        <f t="shared" si="58"/>
        <v>897391.4216522811</v>
      </c>
      <c r="AU123" s="110">
        <f t="shared" si="58"/>
        <v>918024.6532103267</v>
      </c>
      <c r="AV123" s="110">
        <f t="shared" si="58"/>
        <v>939151.1114932833</v>
      </c>
      <c r="AW123" s="110">
        <f t="shared" si="58"/>
        <v>960783.0778984615</v>
      </c>
      <c r="AX123" s="110">
        <f t="shared" si="58"/>
        <v>1357816.7365675098</v>
      </c>
      <c r="AY123" s="110">
        <f t="shared" si="58"/>
        <v>1249060.510429109</v>
      </c>
      <c r="AZ123" s="110">
        <f t="shared" si="58"/>
        <v>1013829.0492814588</v>
      </c>
      <c r="BA123" s="110">
        <f t="shared" si="58"/>
        <v>1032196.5263324294</v>
      </c>
      <c r="BB123" s="110">
        <f t="shared" si="58"/>
        <v>1050918.516571958</v>
      </c>
      <c r="BC123" s="110">
        <f t="shared" si="58"/>
        <v>1070002.3127236932</v>
      </c>
      <c r="BD123" s="110">
        <f t="shared" si="58"/>
        <v>1089455.3662777834</v>
      </c>
      <c r="BE123" s="110">
        <f t="shared" si="58"/>
        <v>1109285.2911067659</v>
      </c>
      <c r="BF123" s="110">
        <f t="shared" si="58"/>
        <v>1129499.8671665532</v>
      </c>
      <c r="BG123" s="110">
        <f t="shared" si="58"/>
        <v>1529794.5442845672</v>
      </c>
      <c r="BH123" s="110">
        <f t="shared" si="58"/>
        <v>1455880.5710371144</v>
      </c>
      <c r="BI123" s="110">
        <f t="shared" si="58"/>
        <v>1429836.5612181565</v>
      </c>
      <c r="BJ123" s="110">
        <f t="shared" si="58"/>
        <v>1394257.970953369</v>
      </c>
      <c r="BK123" s="110">
        <f t="shared" si="58"/>
        <v>1412013.4361820898</v>
      </c>
      <c r="BL123" s="110">
        <f t="shared" si="58"/>
        <v>1430120.823181933</v>
      </c>
      <c r="BM123" s="110">
        <f t="shared" si="58"/>
        <v>1448588.5782787795</v>
      </c>
      <c r="BN123" s="110">
        <f t="shared" si="58"/>
        <v>1467425.3664793225</v>
      </c>
      <c r="BO123" s="110">
        <f t="shared" si="58"/>
        <v>1486640.077374903</v>
      </c>
      <c r="BP123" s="77"/>
    </row>
    <row r="124" ht="13.5" thickTop="1">
      <c r="H124" s="32"/>
    </row>
    <row r="125" spans="2:67" ht="12.75">
      <c r="B125" s="153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</row>
    <row r="126" spans="1:8" ht="15.75">
      <c r="A126" s="33" t="s">
        <v>167</v>
      </c>
      <c r="H126" s="32"/>
    </row>
    <row r="127" spans="1:8" ht="11.25" customHeight="1">
      <c r="A127" s="33"/>
      <c r="H127" s="32"/>
    </row>
    <row r="128" spans="1:67" ht="15.75">
      <c r="A128" s="33" t="s">
        <v>44</v>
      </c>
      <c r="B128" s="154"/>
      <c r="C128" s="202"/>
      <c r="D128" s="202"/>
      <c r="E128" s="202"/>
      <c r="F128" s="6"/>
      <c r="G128" s="5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</row>
    <row r="129" spans="1:67" ht="12.75">
      <c r="A129" s="1"/>
      <c r="B129" s="193"/>
      <c r="C129" s="188"/>
      <c r="D129" s="188"/>
      <c r="E129" s="188"/>
      <c r="F129" s="1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</row>
    <row r="130" spans="1:67" ht="12.75">
      <c r="A130" t="s">
        <v>18</v>
      </c>
      <c r="B130" s="193"/>
      <c r="C130" s="188"/>
      <c r="D130" s="188"/>
      <c r="E130" s="188"/>
      <c r="F130" s="12"/>
      <c r="G130" s="1"/>
      <c r="H130" s="22">
        <f aca="true" t="shared" si="59" ref="H130:AE130">H72</f>
        <v>3</v>
      </c>
      <c r="I130" s="22">
        <f t="shared" si="59"/>
        <v>8</v>
      </c>
      <c r="J130" s="22">
        <f t="shared" si="59"/>
        <v>16</v>
      </c>
      <c r="K130" s="22">
        <f t="shared" si="59"/>
        <v>22</v>
      </c>
      <c r="L130" s="22">
        <f t="shared" si="59"/>
        <v>26</v>
      </c>
      <c r="M130" s="22">
        <f t="shared" si="59"/>
        <v>27</v>
      </c>
      <c r="N130" s="22">
        <f t="shared" si="59"/>
        <v>27</v>
      </c>
      <c r="O130" s="22">
        <f t="shared" si="59"/>
        <v>30</v>
      </c>
      <c r="P130" s="22">
        <f t="shared" si="59"/>
        <v>30</v>
      </c>
      <c r="Q130" s="22">
        <f t="shared" si="59"/>
        <v>30</v>
      </c>
      <c r="R130" s="22">
        <f t="shared" si="59"/>
        <v>33</v>
      </c>
      <c r="S130" s="22">
        <f t="shared" si="59"/>
        <v>33</v>
      </c>
      <c r="T130" s="22">
        <f t="shared" si="59"/>
        <v>33</v>
      </c>
      <c r="U130" s="22">
        <f t="shared" si="59"/>
        <v>33</v>
      </c>
      <c r="V130" s="22">
        <f t="shared" si="59"/>
        <v>33</v>
      </c>
      <c r="W130" s="22">
        <f t="shared" si="59"/>
        <v>33</v>
      </c>
      <c r="X130" s="22">
        <f t="shared" si="59"/>
        <v>33</v>
      </c>
      <c r="Y130" s="22">
        <f t="shared" si="59"/>
        <v>34</v>
      </c>
      <c r="Z130" s="22">
        <f t="shared" si="59"/>
        <v>34</v>
      </c>
      <c r="AA130" s="22">
        <f t="shared" si="59"/>
        <v>34</v>
      </c>
      <c r="AB130" s="22">
        <f t="shared" si="59"/>
        <v>34</v>
      </c>
      <c r="AC130" s="22">
        <f t="shared" si="59"/>
        <v>34</v>
      </c>
      <c r="AD130" s="22">
        <f t="shared" si="59"/>
        <v>34</v>
      </c>
      <c r="AE130" s="22">
        <f t="shared" si="59"/>
        <v>34</v>
      </c>
      <c r="AF130" s="22">
        <f aca="true" t="shared" si="60" ref="AF130:BO130">AF72</f>
        <v>34</v>
      </c>
      <c r="AG130" s="22">
        <f t="shared" si="60"/>
        <v>34</v>
      </c>
      <c r="AH130" s="22">
        <f t="shared" si="60"/>
        <v>34</v>
      </c>
      <c r="AI130" s="22">
        <f t="shared" si="60"/>
        <v>34</v>
      </c>
      <c r="AJ130" s="22">
        <f t="shared" si="60"/>
        <v>34</v>
      </c>
      <c r="AK130" s="22">
        <f t="shared" si="60"/>
        <v>35</v>
      </c>
      <c r="AL130" s="22">
        <f t="shared" si="60"/>
        <v>35</v>
      </c>
      <c r="AM130" s="22">
        <f t="shared" si="60"/>
        <v>35</v>
      </c>
      <c r="AN130" s="22">
        <f t="shared" si="60"/>
        <v>35</v>
      </c>
      <c r="AO130" s="22">
        <f t="shared" si="60"/>
        <v>35</v>
      </c>
      <c r="AP130" s="22">
        <f t="shared" si="60"/>
        <v>35</v>
      </c>
      <c r="AQ130" s="22">
        <f t="shared" si="60"/>
        <v>35</v>
      </c>
      <c r="AR130" s="22">
        <f t="shared" si="60"/>
        <v>35</v>
      </c>
      <c r="AS130" s="22">
        <f t="shared" si="60"/>
        <v>35</v>
      </c>
      <c r="AT130" s="22">
        <f t="shared" si="60"/>
        <v>35</v>
      </c>
      <c r="AU130" s="22">
        <f t="shared" si="60"/>
        <v>35</v>
      </c>
      <c r="AV130" s="22">
        <f t="shared" si="60"/>
        <v>35</v>
      </c>
      <c r="AW130" s="22">
        <f t="shared" si="60"/>
        <v>35</v>
      </c>
      <c r="AX130" s="22">
        <f t="shared" si="60"/>
        <v>35</v>
      </c>
      <c r="AY130" s="22">
        <f t="shared" si="60"/>
        <v>35</v>
      </c>
      <c r="AZ130" s="22">
        <f t="shared" si="60"/>
        <v>35</v>
      </c>
      <c r="BA130" s="22">
        <f t="shared" si="60"/>
        <v>35</v>
      </c>
      <c r="BB130" s="22">
        <f t="shared" si="60"/>
        <v>35</v>
      </c>
      <c r="BC130" s="22">
        <f t="shared" si="60"/>
        <v>35</v>
      </c>
      <c r="BD130" s="22">
        <f t="shared" si="60"/>
        <v>35</v>
      </c>
      <c r="BE130" s="22">
        <f t="shared" si="60"/>
        <v>35</v>
      </c>
      <c r="BF130" s="22">
        <f t="shared" si="60"/>
        <v>35</v>
      </c>
      <c r="BG130" s="22">
        <f t="shared" si="60"/>
        <v>35</v>
      </c>
      <c r="BH130" s="22">
        <f t="shared" si="60"/>
        <v>35</v>
      </c>
      <c r="BI130" s="22">
        <f t="shared" si="60"/>
        <v>35</v>
      </c>
      <c r="BJ130" s="22">
        <f t="shared" si="60"/>
        <v>35</v>
      </c>
      <c r="BK130" s="22">
        <f t="shared" si="60"/>
        <v>35</v>
      </c>
      <c r="BL130" s="22">
        <f t="shared" si="60"/>
        <v>35</v>
      </c>
      <c r="BM130" s="22">
        <f t="shared" si="60"/>
        <v>35</v>
      </c>
      <c r="BN130" s="22">
        <f t="shared" si="60"/>
        <v>35</v>
      </c>
      <c r="BO130" s="22">
        <f t="shared" si="60"/>
        <v>35</v>
      </c>
    </row>
    <row r="131" spans="1:67" ht="12.75">
      <c r="A131" t="s">
        <v>255</v>
      </c>
      <c r="B131" s="193">
        <v>335</v>
      </c>
      <c r="C131" s="188"/>
      <c r="D131" s="188"/>
      <c r="E131" s="188"/>
      <c r="F131" s="12"/>
      <c r="G131" s="1"/>
      <c r="H131" s="5">
        <f aca="true" t="shared" si="61" ref="H131:BO131">$B131</f>
        <v>335</v>
      </c>
      <c r="I131" s="5">
        <f t="shared" si="61"/>
        <v>335</v>
      </c>
      <c r="J131" s="5">
        <f>$B131</f>
        <v>335</v>
      </c>
      <c r="K131" s="5">
        <f>$B131</f>
        <v>335</v>
      </c>
      <c r="L131" s="5">
        <f t="shared" si="61"/>
        <v>335</v>
      </c>
      <c r="M131" s="5">
        <f t="shared" si="61"/>
        <v>335</v>
      </c>
      <c r="N131" s="5">
        <f t="shared" si="61"/>
        <v>335</v>
      </c>
      <c r="O131" s="5">
        <f t="shared" si="61"/>
        <v>335</v>
      </c>
      <c r="P131" s="5">
        <f t="shared" si="61"/>
        <v>335</v>
      </c>
      <c r="Q131" s="5">
        <f t="shared" si="61"/>
        <v>335</v>
      </c>
      <c r="R131" s="5">
        <f t="shared" si="61"/>
        <v>335</v>
      </c>
      <c r="S131" s="5">
        <f t="shared" si="61"/>
        <v>335</v>
      </c>
      <c r="T131" s="5">
        <f t="shared" si="61"/>
        <v>335</v>
      </c>
      <c r="U131" s="5">
        <f t="shared" si="61"/>
        <v>335</v>
      </c>
      <c r="V131" s="5">
        <f t="shared" si="61"/>
        <v>335</v>
      </c>
      <c r="W131" s="5">
        <f t="shared" si="61"/>
        <v>335</v>
      </c>
      <c r="X131" s="5">
        <f t="shared" si="61"/>
        <v>335</v>
      </c>
      <c r="Y131" s="5">
        <f t="shared" si="61"/>
        <v>335</v>
      </c>
      <c r="Z131" s="5">
        <f t="shared" si="61"/>
        <v>335</v>
      </c>
      <c r="AA131" s="5">
        <f t="shared" si="61"/>
        <v>335</v>
      </c>
      <c r="AB131" s="5">
        <f t="shared" si="61"/>
        <v>335</v>
      </c>
      <c r="AC131" s="5">
        <f t="shared" si="61"/>
        <v>335</v>
      </c>
      <c r="AD131" s="5">
        <f t="shared" si="61"/>
        <v>335</v>
      </c>
      <c r="AE131" s="5">
        <f t="shared" si="61"/>
        <v>335</v>
      </c>
      <c r="AF131" s="5">
        <f t="shared" si="61"/>
        <v>335</v>
      </c>
      <c r="AG131" s="5">
        <f t="shared" si="61"/>
        <v>335</v>
      </c>
      <c r="AH131" s="5">
        <f t="shared" si="61"/>
        <v>335</v>
      </c>
      <c r="AI131" s="5">
        <f t="shared" si="61"/>
        <v>335</v>
      </c>
      <c r="AJ131" s="5">
        <f t="shared" si="61"/>
        <v>335</v>
      </c>
      <c r="AK131" s="5">
        <f t="shared" si="61"/>
        <v>335</v>
      </c>
      <c r="AL131" s="5">
        <f t="shared" si="61"/>
        <v>335</v>
      </c>
      <c r="AM131" s="5">
        <f t="shared" si="61"/>
        <v>335</v>
      </c>
      <c r="AN131" s="5">
        <f t="shared" si="61"/>
        <v>335</v>
      </c>
      <c r="AO131" s="5">
        <f t="shared" si="61"/>
        <v>335</v>
      </c>
      <c r="AP131" s="5">
        <f t="shared" si="61"/>
        <v>335</v>
      </c>
      <c r="AQ131" s="5">
        <f t="shared" si="61"/>
        <v>335</v>
      </c>
      <c r="AR131" s="5">
        <f t="shared" si="61"/>
        <v>335</v>
      </c>
      <c r="AS131" s="5">
        <f t="shared" si="61"/>
        <v>335</v>
      </c>
      <c r="AT131" s="5">
        <f t="shared" si="61"/>
        <v>335</v>
      </c>
      <c r="AU131" s="5">
        <f t="shared" si="61"/>
        <v>335</v>
      </c>
      <c r="AV131" s="5">
        <f t="shared" si="61"/>
        <v>335</v>
      </c>
      <c r="AW131" s="5">
        <f t="shared" si="61"/>
        <v>335</v>
      </c>
      <c r="AX131" s="5">
        <f t="shared" si="61"/>
        <v>335</v>
      </c>
      <c r="AY131" s="5">
        <f t="shared" si="61"/>
        <v>335</v>
      </c>
      <c r="AZ131" s="5">
        <f t="shared" si="61"/>
        <v>335</v>
      </c>
      <c r="BA131" s="5">
        <f t="shared" si="61"/>
        <v>335</v>
      </c>
      <c r="BB131" s="5">
        <f t="shared" si="61"/>
        <v>335</v>
      </c>
      <c r="BC131" s="5">
        <f t="shared" si="61"/>
        <v>335</v>
      </c>
      <c r="BD131" s="5">
        <f t="shared" si="61"/>
        <v>335</v>
      </c>
      <c r="BE131" s="5">
        <f t="shared" si="61"/>
        <v>335</v>
      </c>
      <c r="BF131" s="5">
        <f t="shared" si="61"/>
        <v>335</v>
      </c>
      <c r="BG131" s="5">
        <f t="shared" si="61"/>
        <v>335</v>
      </c>
      <c r="BH131" s="5">
        <f t="shared" si="61"/>
        <v>335</v>
      </c>
      <c r="BI131" s="5">
        <f t="shared" si="61"/>
        <v>335</v>
      </c>
      <c r="BJ131" s="5">
        <f t="shared" si="61"/>
        <v>335</v>
      </c>
      <c r="BK131" s="5">
        <f t="shared" si="61"/>
        <v>335</v>
      </c>
      <c r="BL131" s="5">
        <f t="shared" si="61"/>
        <v>335</v>
      </c>
      <c r="BM131" s="5">
        <f t="shared" si="61"/>
        <v>335</v>
      </c>
      <c r="BN131" s="5">
        <f t="shared" si="61"/>
        <v>335</v>
      </c>
      <c r="BO131" s="5">
        <f t="shared" si="61"/>
        <v>335</v>
      </c>
    </row>
    <row r="132" spans="1:67" ht="12.75">
      <c r="A132" t="s">
        <v>19</v>
      </c>
      <c r="B132" s="193"/>
      <c r="C132" s="188"/>
      <c r="D132" s="188"/>
      <c r="E132" s="188"/>
      <c r="F132" s="12"/>
      <c r="G132" s="1"/>
      <c r="H132" s="22">
        <f>H130*H131</f>
        <v>1005</v>
      </c>
      <c r="I132" s="22">
        <f>I130*I131</f>
        <v>2680</v>
      </c>
      <c r="J132" s="22">
        <f>J130*J131</f>
        <v>5360</v>
      </c>
      <c r="K132" s="22">
        <f>K130*K131</f>
        <v>7370</v>
      </c>
      <c r="L132" s="22">
        <f aca="true" t="shared" si="62" ref="L132:AE132">L130*L131</f>
        <v>8710</v>
      </c>
      <c r="M132" s="22">
        <f t="shared" si="62"/>
        <v>9045</v>
      </c>
      <c r="N132" s="22">
        <f t="shared" si="62"/>
        <v>9045</v>
      </c>
      <c r="O132" s="22">
        <f t="shared" si="62"/>
        <v>10050</v>
      </c>
      <c r="P132" s="22">
        <f t="shared" si="62"/>
        <v>10050</v>
      </c>
      <c r="Q132" s="22">
        <f t="shared" si="62"/>
        <v>10050</v>
      </c>
      <c r="R132" s="22">
        <f t="shared" si="62"/>
        <v>11055</v>
      </c>
      <c r="S132" s="22">
        <f t="shared" si="62"/>
        <v>11055</v>
      </c>
      <c r="T132" s="22">
        <f t="shared" si="62"/>
        <v>11055</v>
      </c>
      <c r="U132" s="22">
        <f t="shared" si="62"/>
        <v>11055</v>
      </c>
      <c r="V132" s="22">
        <f t="shared" si="62"/>
        <v>11055</v>
      </c>
      <c r="W132" s="22">
        <f t="shared" si="62"/>
        <v>11055</v>
      </c>
      <c r="X132" s="22">
        <f t="shared" si="62"/>
        <v>11055</v>
      </c>
      <c r="Y132" s="22">
        <f t="shared" si="62"/>
        <v>11390</v>
      </c>
      <c r="Z132" s="22">
        <f t="shared" si="62"/>
        <v>11390</v>
      </c>
      <c r="AA132" s="22">
        <f t="shared" si="62"/>
        <v>11390</v>
      </c>
      <c r="AB132" s="22">
        <f t="shared" si="62"/>
        <v>11390</v>
      </c>
      <c r="AC132" s="22">
        <f t="shared" si="62"/>
        <v>11390</v>
      </c>
      <c r="AD132" s="22">
        <f t="shared" si="62"/>
        <v>11390</v>
      </c>
      <c r="AE132" s="22">
        <f t="shared" si="62"/>
        <v>11390</v>
      </c>
      <c r="AF132" s="22">
        <f aca="true" t="shared" si="63" ref="AF132:BO132">AF130*AF131</f>
        <v>11390</v>
      </c>
      <c r="AG132" s="22">
        <f t="shared" si="63"/>
        <v>11390</v>
      </c>
      <c r="AH132" s="22">
        <f t="shared" si="63"/>
        <v>11390</v>
      </c>
      <c r="AI132" s="22">
        <f t="shared" si="63"/>
        <v>11390</v>
      </c>
      <c r="AJ132" s="22">
        <f t="shared" si="63"/>
        <v>11390</v>
      </c>
      <c r="AK132" s="22">
        <f t="shared" si="63"/>
        <v>11725</v>
      </c>
      <c r="AL132" s="22">
        <f t="shared" si="63"/>
        <v>11725</v>
      </c>
      <c r="AM132" s="22">
        <f t="shared" si="63"/>
        <v>11725</v>
      </c>
      <c r="AN132" s="22">
        <f t="shared" si="63"/>
        <v>11725</v>
      </c>
      <c r="AO132" s="22">
        <f t="shared" si="63"/>
        <v>11725</v>
      </c>
      <c r="AP132" s="22">
        <f t="shared" si="63"/>
        <v>11725</v>
      </c>
      <c r="AQ132" s="22">
        <f t="shared" si="63"/>
        <v>11725</v>
      </c>
      <c r="AR132" s="22">
        <f t="shared" si="63"/>
        <v>11725</v>
      </c>
      <c r="AS132" s="22">
        <f t="shared" si="63"/>
        <v>11725</v>
      </c>
      <c r="AT132" s="22">
        <f t="shared" si="63"/>
        <v>11725</v>
      </c>
      <c r="AU132" s="22">
        <f t="shared" si="63"/>
        <v>11725</v>
      </c>
      <c r="AV132" s="22">
        <f t="shared" si="63"/>
        <v>11725</v>
      </c>
      <c r="AW132" s="22">
        <f t="shared" si="63"/>
        <v>11725</v>
      </c>
      <c r="AX132" s="22">
        <f t="shared" si="63"/>
        <v>11725</v>
      </c>
      <c r="AY132" s="22">
        <f t="shared" si="63"/>
        <v>11725</v>
      </c>
      <c r="AZ132" s="22">
        <f t="shared" si="63"/>
        <v>11725</v>
      </c>
      <c r="BA132" s="22">
        <f t="shared" si="63"/>
        <v>11725</v>
      </c>
      <c r="BB132" s="22">
        <f t="shared" si="63"/>
        <v>11725</v>
      </c>
      <c r="BC132" s="22">
        <f t="shared" si="63"/>
        <v>11725</v>
      </c>
      <c r="BD132" s="22">
        <f t="shared" si="63"/>
        <v>11725</v>
      </c>
      <c r="BE132" s="22">
        <f t="shared" si="63"/>
        <v>11725</v>
      </c>
      <c r="BF132" s="22">
        <f t="shared" si="63"/>
        <v>11725</v>
      </c>
      <c r="BG132" s="22">
        <f t="shared" si="63"/>
        <v>11725</v>
      </c>
      <c r="BH132" s="22">
        <f t="shared" si="63"/>
        <v>11725</v>
      </c>
      <c r="BI132" s="22">
        <f t="shared" si="63"/>
        <v>11725</v>
      </c>
      <c r="BJ132" s="22">
        <f t="shared" si="63"/>
        <v>11725</v>
      </c>
      <c r="BK132" s="22">
        <f t="shared" si="63"/>
        <v>11725</v>
      </c>
      <c r="BL132" s="22">
        <f t="shared" si="63"/>
        <v>11725</v>
      </c>
      <c r="BM132" s="22">
        <f t="shared" si="63"/>
        <v>11725</v>
      </c>
      <c r="BN132" s="22">
        <f t="shared" si="63"/>
        <v>11725</v>
      </c>
      <c r="BO132" s="22">
        <f t="shared" si="63"/>
        <v>11725</v>
      </c>
    </row>
    <row r="133" spans="2:67" ht="12.75">
      <c r="B133" s="193"/>
      <c r="C133" s="188"/>
      <c r="D133" s="188"/>
      <c r="E133" s="188"/>
      <c r="F133" s="1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</row>
    <row r="134" spans="1:67" ht="12.75">
      <c r="A134" t="s">
        <v>33</v>
      </c>
      <c r="B134" s="216">
        <v>1.4</v>
      </c>
      <c r="C134" s="188"/>
      <c r="D134" s="188"/>
      <c r="E134" s="188"/>
      <c r="F134" s="12"/>
      <c r="G134" s="1"/>
      <c r="H134" s="52">
        <f aca="true" t="shared" si="64" ref="H134:R134">$B134</f>
        <v>1.4</v>
      </c>
      <c r="I134" s="52">
        <f t="shared" si="64"/>
        <v>1.4</v>
      </c>
      <c r="J134" s="52">
        <f t="shared" si="64"/>
        <v>1.4</v>
      </c>
      <c r="K134" s="52">
        <f>$B134</f>
        <v>1.4</v>
      </c>
      <c r="L134" s="52">
        <f t="shared" si="64"/>
        <v>1.4</v>
      </c>
      <c r="M134" s="52">
        <f t="shared" si="64"/>
        <v>1.4</v>
      </c>
      <c r="N134" s="52">
        <f t="shared" si="64"/>
        <v>1.4</v>
      </c>
      <c r="O134" s="52">
        <f t="shared" si="64"/>
        <v>1.4</v>
      </c>
      <c r="P134" s="52">
        <f t="shared" si="64"/>
        <v>1.4</v>
      </c>
      <c r="Q134" s="52">
        <f t="shared" si="64"/>
        <v>1.4</v>
      </c>
      <c r="R134" s="52">
        <f t="shared" si="64"/>
        <v>1.4</v>
      </c>
      <c r="S134" s="52">
        <f aca="true" t="shared" si="65" ref="S134:BO134">$B134</f>
        <v>1.4</v>
      </c>
      <c r="T134" s="52">
        <f t="shared" si="65"/>
        <v>1.4</v>
      </c>
      <c r="U134" s="52">
        <f t="shared" si="65"/>
        <v>1.4</v>
      </c>
      <c r="V134" s="52">
        <f t="shared" si="65"/>
        <v>1.4</v>
      </c>
      <c r="W134" s="52">
        <f t="shared" si="65"/>
        <v>1.4</v>
      </c>
      <c r="X134" s="52">
        <f t="shared" si="65"/>
        <v>1.4</v>
      </c>
      <c r="Y134" s="52">
        <f t="shared" si="65"/>
        <v>1.4</v>
      </c>
      <c r="Z134" s="52">
        <f t="shared" si="65"/>
        <v>1.4</v>
      </c>
      <c r="AA134" s="52">
        <f t="shared" si="65"/>
        <v>1.4</v>
      </c>
      <c r="AB134" s="52">
        <f t="shared" si="65"/>
        <v>1.4</v>
      </c>
      <c r="AC134" s="52">
        <f t="shared" si="65"/>
        <v>1.4</v>
      </c>
      <c r="AD134" s="52">
        <f t="shared" si="65"/>
        <v>1.4</v>
      </c>
      <c r="AE134" s="52">
        <f t="shared" si="65"/>
        <v>1.4</v>
      </c>
      <c r="AF134" s="52">
        <f t="shared" si="65"/>
        <v>1.4</v>
      </c>
      <c r="AG134" s="52">
        <f t="shared" si="65"/>
        <v>1.4</v>
      </c>
      <c r="AH134" s="52">
        <f t="shared" si="65"/>
        <v>1.4</v>
      </c>
      <c r="AI134" s="52">
        <f t="shared" si="65"/>
        <v>1.4</v>
      </c>
      <c r="AJ134" s="52">
        <f t="shared" si="65"/>
        <v>1.4</v>
      </c>
      <c r="AK134" s="52">
        <f t="shared" si="65"/>
        <v>1.4</v>
      </c>
      <c r="AL134" s="52">
        <f t="shared" si="65"/>
        <v>1.4</v>
      </c>
      <c r="AM134" s="52">
        <f t="shared" si="65"/>
        <v>1.4</v>
      </c>
      <c r="AN134" s="52">
        <f t="shared" si="65"/>
        <v>1.4</v>
      </c>
      <c r="AO134" s="52">
        <f t="shared" si="65"/>
        <v>1.4</v>
      </c>
      <c r="AP134" s="52">
        <f t="shared" si="65"/>
        <v>1.4</v>
      </c>
      <c r="AQ134" s="52">
        <f t="shared" si="65"/>
        <v>1.4</v>
      </c>
      <c r="AR134" s="52">
        <f t="shared" si="65"/>
        <v>1.4</v>
      </c>
      <c r="AS134" s="52">
        <f t="shared" si="65"/>
        <v>1.4</v>
      </c>
      <c r="AT134" s="52">
        <f t="shared" si="65"/>
        <v>1.4</v>
      </c>
      <c r="AU134" s="52">
        <f t="shared" si="65"/>
        <v>1.4</v>
      </c>
      <c r="AV134" s="52">
        <f t="shared" si="65"/>
        <v>1.4</v>
      </c>
      <c r="AW134" s="52">
        <f t="shared" si="65"/>
        <v>1.4</v>
      </c>
      <c r="AX134" s="52">
        <f t="shared" si="65"/>
        <v>1.4</v>
      </c>
      <c r="AY134" s="52">
        <f t="shared" si="65"/>
        <v>1.4</v>
      </c>
      <c r="AZ134" s="52">
        <f t="shared" si="65"/>
        <v>1.4</v>
      </c>
      <c r="BA134" s="52">
        <f t="shared" si="65"/>
        <v>1.4</v>
      </c>
      <c r="BB134" s="52">
        <f t="shared" si="65"/>
        <v>1.4</v>
      </c>
      <c r="BC134" s="52">
        <f t="shared" si="65"/>
        <v>1.4</v>
      </c>
      <c r="BD134" s="52">
        <f t="shared" si="65"/>
        <v>1.4</v>
      </c>
      <c r="BE134" s="52">
        <f t="shared" si="65"/>
        <v>1.4</v>
      </c>
      <c r="BF134" s="52">
        <f t="shared" si="65"/>
        <v>1.4</v>
      </c>
      <c r="BG134" s="52">
        <f t="shared" si="65"/>
        <v>1.4</v>
      </c>
      <c r="BH134" s="52">
        <f t="shared" si="65"/>
        <v>1.4</v>
      </c>
      <c r="BI134" s="52">
        <f t="shared" si="65"/>
        <v>1.4</v>
      </c>
      <c r="BJ134" s="52">
        <f t="shared" si="65"/>
        <v>1.4</v>
      </c>
      <c r="BK134" s="52">
        <f t="shared" si="65"/>
        <v>1.4</v>
      </c>
      <c r="BL134" s="52">
        <f t="shared" si="65"/>
        <v>1.4</v>
      </c>
      <c r="BM134" s="52">
        <f t="shared" si="65"/>
        <v>1.4</v>
      </c>
      <c r="BN134" s="52">
        <f t="shared" si="65"/>
        <v>1.4</v>
      </c>
      <c r="BO134" s="52">
        <f t="shared" si="65"/>
        <v>1.4</v>
      </c>
    </row>
    <row r="135" spans="2:67" ht="12.75">
      <c r="B135" s="193"/>
      <c r="C135" s="188"/>
      <c r="D135" s="188"/>
      <c r="E135" s="188"/>
      <c r="F135" s="1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</row>
    <row r="136" spans="1:67" ht="13.5" thickBot="1">
      <c r="A136" t="s">
        <v>20</v>
      </c>
      <c r="B136" s="213"/>
      <c r="C136" s="188"/>
      <c r="D136" s="188"/>
      <c r="E136" s="188"/>
      <c r="F136" s="12"/>
      <c r="G136" s="1"/>
      <c r="H136" s="30">
        <f>H132*H134</f>
        <v>1407</v>
      </c>
      <c r="I136" s="30">
        <f>I132*I134</f>
        <v>3751.9999999999995</v>
      </c>
      <c r="J136" s="30">
        <f>J132*J134</f>
        <v>7503.999999999999</v>
      </c>
      <c r="K136" s="30">
        <f>K132*K134</f>
        <v>10318</v>
      </c>
      <c r="L136" s="30">
        <f aca="true" t="shared" si="66" ref="L136:AE136">L132*L134</f>
        <v>12194</v>
      </c>
      <c r="M136" s="30">
        <f t="shared" si="66"/>
        <v>12663</v>
      </c>
      <c r="N136" s="30">
        <f t="shared" si="66"/>
        <v>12663</v>
      </c>
      <c r="O136" s="30">
        <f t="shared" si="66"/>
        <v>14070</v>
      </c>
      <c r="P136" s="30">
        <f t="shared" si="66"/>
        <v>14070</v>
      </c>
      <c r="Q136" s="30">
        <f t="shared" si="66"/>
        <v>14070</v>
      </c>
      <c r="R136" s="30">
        <f t="shared" si="66"/>
        <v>15476.999999999998</v>
      </c>
      <c r="S136" s="30">
        <f t="shared" si="66"/>
        <v>15476.999999999998</v>
      </c>
      <c r="T136" s="30">
        <f t="shared" si="66"/>
        <v>15476.999999999998</v>
      </c>
      <c r="U136" s="30">
        <f t="shared" si="66"/>
        <v>15476.999999999998</v>
      </c>
      <c r="V136" s="30">
        <f t="shared" si="66"/>
        <v>15476.999999999998</v>
      </c>
      <c r="W136" s="30">
        <f t="shared" si="66"/>
        <v>15476.999999999998</v>
      </c>
      <c r="X136" s="30">
        <f t="shared" si="66"/>
        <v>15476.999999999998</v>
      </c>
      <c r="Y136" s="30">
        <f t="shared" si="66"/>
        <v>15945.999999999998</v>
      </c>
      <c r="Z136" s="30">
        <f t="shared" si="66"/>
        <v>15945.999999999998</v>
      </c>
      <c r="AA136" s="30">
        <f t="shared" si="66"/>
        <v>15945.999999999998</v>
      </c>
      <c r="AB136" s="30">
        <f t="shared" si="66"/>
        <v>15945.999999999998</v>
      </c>
      <c r="AC136" s="30">
        <f t="shared" si="66"/>
        <v>15945.999999999998</v>
      </c>
      <c r="AD136" s="30">
        <f t="shared" si="66"/>
        <v>15945.999999999998</v>
      </c>
      <c r="AE136" s="30">
        <f t="shared" si="66"/>
        <v>15945.999999999998</v>
      </c>
      <c r="AF136" s="30">
        <f aca="true" t="shared" si="67" ref="AF136:BO136">AF132*AF134</f>
        <v>15945.999999999998</v>
      </c>
      <c r="AG136" s="30">
        <f t="shared" si="67"/>
        <v>15945.999999999998</v>
      </c>
      <c r="AH136" s="30">
        <f t="shared" si="67"/>
        <v>15945.999999999998</v>
      </c>
      <c r="AI136" s="30">
        <f t="shared" si="67"/>
        <v>15945.999999999998</v>
      </c>
      <c r="AJ136" s="30">
        <f t="shared" si="67"/>
        <v>15945.999999999998</v>
      </c>
      <c r="AK136" s="30">
        <f t="shared" si="67"/>
        <v>16415</v>
      </c>
      <c r="AL136" s="30">
        <f t="shared" si="67"/>
        <v>16415</v>
      </c>
      <c r="AM136" s="30">
        <f t="shared" si="67"/>
        <v>16415</v>
      </c>
      <c r="AN136" s="30">
        <f t="shared" si="67"/>
        <v>16415</v>
      </c>
      <c r="AO136" s="30">
        <f t="shared" si="67"/>
        <v>16415</v>
      </c>
      <c r="AP136" s="30">
        <f t="shared" si="67"/>
        <v>16415</v>
      </c>
      <c r="AQ136" s="30">
        <f t="shared" si="67"/>
        <v>16415</v>
      </c>
      <c r="AR136" s="30">
        <f t="shared" si="67"/>
        <v>16415</v>
      </c>
      <c r="AS136" s="30">
        <f t="shared" si="67"/>
        <v>16415</v>
      </c>
      <c r="AT136" s="30">
        <f t="shared" si="67"/>
        <v>16415</v>
      </c>
      <c r="AU136" s="30">
        <f t="shared" si="67"/>
        <v>16415</v>
      </c>
      <c r="AV136" s="30">
        <f t="shared" si="67"/>
        <v>16415</v>
      </c>
      <c r="AW136" s="30">
        <f t="shared" si="67"/>
        <v>16415</v>
      </c>
      <c r="AX136" s="30">
        <f t="shared" si="67"/>
        <v>16415</v>
      </c>
      <c r="AY136" s="30">
        <f t="shared" si="67"/>
        <v>16415</v>
      </c>
      <c r="AZ136" s="30">
        <f t="shared" si="67"/>
        <v>16415</v>
      </c>
      <c r="BA136" s="30">
        <f t="shared" si="67"/>
        <v>16415</v>
      </c>
      <c r="BB136" s="30">
        <f t="shared" si="67"/>
        <v>16415</v>
      </c>
      <c r="BC136" s="30">
        <f t="shared" si="67"/>
        <v>16415</v>
      </c>
      <c r="BD136" s="30">
        <f t="shared" si="67"/>
        <v>16415</v>
      </c>
      <c r="BE136" s="30">
        <f t="shared" si="67"/>
        <v>16415</v>
      </c>
      <c r="BF136" s="30">
        <f t="shared" si="67"/>
        <v>16415</v>
      </c>
      <c r="BG136" s="30">
        <f t="shared" si="67"/>
        <v>16415</v>
      </c>
      <c r="BH136" s="30">
        <f t="shared" si="67"/>
        <v>16415</v>
      </c>
      <c r="BI136" s="30">
        <f t="shared" si="67"/>
        <v>16415</v>
      </c>
      <c r="BJ136" s="30">
        <f t="shared" si="67"/>
        <v>16415</v>
      </c>
      <c r="BK136" s="30">
        <f t="shared" si="67"/>
        <v>16415</v>
      </c>
      <c r="BL136" s="30">
        <f t="shared" si="67"/>
        <v>16415</v>
      </c>
      <c r="BM136" s="30">
        <f t="shared" si="67"/>
        <v>16415</v>
      </c>
      <c r="BN136" s="30">
        <f t="shared" si="67"/>
        <v>16415</v>
      </c>
      <c r="BO136" s="30">
        <f t="shared" si="67"/>
        <v>16415</v>
      </c>
    </row>
    <row r="137" spans="2:67" ht="13.5" thickTop="1">
      <c r="B137" s="213"/>
      <c r="C137" s="188"/>
      <c r="D137" s="188"/>
      <c r="E137" s="188"/>
      <c r="F137" s="12"/>
      <c r="G137" s="1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</row>
    <row r="138" spans="1:67" ht="15.75">
      <c r="A138" s="33" t="s">
        <v>46</v>
      </c>
      <c r="B138" s="213"/>
      <c r="C138" s="188"/>
      <c r="D138" s="188"/>
      <c r="E138" s="188"/>
      <c r="F138" s="12"/>
      <c r="G138" s="1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</row>
    <row r="139" spans="1:67" ht="15.75">
      <c r="A139" s="33"/>
      <c r="B139" s="213"/>
      <c r="C139" s="188"/>
      <c r="D139" s="188"/>
      <c r="E139" s="188"/>
      <c r="F139" s="12"/>
      <c r="G139" s="1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</row>
    <row r="140" spans="1:67" ht="12.75">
      <c r="A140" t="s">
        <v>18</v>
      </c>
      <c r="B140" s="193"/>
      <c r="C140" s="188"/>
      <c r="D140" s="188"/>
      <c r="E140" s="188"/>
      <c r="F140" s="12"/>
      <c r="G140" s="1"/>
      <c r="H140" s="22">
        <f>H72</f>
        <v>3</v>
      </c>
      <c r="I140" s="22">
        <f aca="true" t="shared" si="68" ref="I140:AE140">I72</f>
        <v>8</v>
      </c>
      <c r="J140" s="22">
        <f t="shared" si="68"/>
        <v>16</v>
      </c>
      <c r="K140" s="22">
        <f t="shared" si="68"/>
        <v>22</v>
      </c>
      <c r="L140" s="22">
        <f t="shared" si="68"/>
        <v>26</v>
      </c>
      <c r="M140" s="22">
        <f t="shared" si="68"/>
        <v>27</v>
      </c>
      <c r="N140" s="22">
        <f t="shared" si="68"/>
        <v>27</v>
      </c>
      <c r="O140" s="22">
        <f t="shared" si="68"/>
        <v>30</v>
      </c>
      <c r="P140" s="22">
        <f t="shared" si="68"/>
        <v>30</v>
      </c>
      <c r="Q140" s="22">
        <f t="shared" si="68"/>
        <v>30</v>
      </c>
      <c r="R140" s="22">
        <f t="shared" si="68"/>
        <v>33</v>
      </c>
      <c r="S140" s="22">
        <f t="shared" si="68"/>
        <v>33</v>
      </c>
      <c r="T140" s="22">
        <f t="shared" si="68"/>
        <v>33</v>
      </c>
      <c r="U140" s="22">
        <f t="shared" si="68"/>
        <v>33</v>
      </c>
      <c r="V140" s="22">
        <f t="shared" si="68"/>
        <v>33</v>
      </c>
      <c r="W140" s="22">
        <f t="shared" si="68"/>
        <v>33</v>
      </c>
      <c r="X140" s="22">
        <f t="shared" si="68"/>
        <v>33</v>
      </c>
      <c r="Y140" s="22">
        <f t="shared" si="68"/>
        <v>34</v>
      </c>
      <c r="Z140" s="22">
        <f t="shared" si="68"/>
        <v>34</v>
      </c>
      <c r="AA140" s="22">
        <f t="shared" si="68"/>
        <v>34</v>
      </c>
      <c r="AB140" s="22">
        <f t="shared" si="68"/>
        <v>34</v>
      </c>
      <c r="AC140" s="22">
        <f t="shared" si="68"/>
        <v>34</v>
      </c>
      <c r="AD140" s="22">
        <f t="shared" si="68"/>
        <v>34</v>
      </c>
      <c r="AE140" s="22">
        <f t="shared" si="68"/>
        <v>34</v>
      </c>
      <c r="AF140" s="22">
        <f aca="true" t="shared" si="69" ref="AF140:BO140">AF72</f>
        <v>34</v>
      </c>
      <c r="AG140" s="22">
        <f t="shared" si="69"/>
        <v>34</v>
      </c>
      <c r="AH140" s="22">
        <f t="shared" si="69"/>
        <v>34</v>
      </c>
      <c r="AI140" s="22">
        <f t="shared" si="69"/>
        <v>34</v>
      </c>
      <c r="AJ140" s="22">
        <f t="shared" si="69"/>
        <v>34</v>
      </c>
      <c r="AK140" s="22">
        <f t="shared" si="69"/>
        <v>35</v>
      </c>
      <c r="AL140" s="22">
        <f t="shared" si="69"/>
        <v>35</v>
      </c>
      <c r="AM140" s="22">
        <f t="shared" si="69"/>
        <v>35</v>
      </c>
      <c r="AN140" s="22">
        <f t="shared" si="69"/>
        <v>35</v>
      </c>
      <c r="AO140" s="22">
        <f t="shared" si="69"/>
        <v>35</v>
      </c>
      <c r="AP140" s="22">
        <f t="shared" si="69"/>
        <v>35</v>
      </c>
      <c r="AQ140" s="22">
        <f t="shared" si="69"/>
        <v>35</v>
      </c>
      <c r="AR140" s="22">
        <f t="shared" si="69"/>
        <v>35</v>
      </c>
      <c r="AS140" s="22">
        <f t="shared" si="69"/>
        <v>35</v>
      </c>
      <c r="AT140" s="22">
        <f t="shared" si="69"/>
        <v>35</v>
      </c>
      <c r="AU140" s="22">
        <f t="shared" si="69"/>
        <v>35</v>
      </c>
      <c r="AV140" s="22">
        <f t="shared" si="69"/>
        <v>35</v>
      </c>
      <c r="AW140" s="22">
        <f t="shared" si="69"/>
        <v>35</v>
      </c>
      <c r="AX140" s="22">
        <f t="shared" si="69"/>
        <v>35</v>
      </c>
      <c r="AY140" s="22">
        <f t="shared" si="69"/>
        <v>35</v>
      </c>
      <c r="AZ140" s="22">
        <f t="shared" si="69"/>
        <v>35</v>
      </c>
      <c r="BA140" s="22">
        <f t="shared" si="69"/>
        <v>35</v>
      </c>
      <c r="BB140" s="22">
        <f t="shared" si="69"/>
        <v>35</v>
      </c>
      <c r="BC140" s="22">
        <f t="shared" si="69"/>
        <v>35</v>
      </c>
      <c r="BD140" s="22">
        <f t="shared" si="69"/>
        <v>35</v>
      </c>
      <c r="BE140" s="22">
        <f t="shared" si="69"/>
        <v>35</v>
      </c>
      <c r="BF140" s="22">
        <f t="shared" si="69"/>
        <v>35</v>
      </c>
      <c r="BG140" s="22">
        <f t="shared" si="69"/>
        <v>35</v>
      </c>
      <c r="BH140" s="22">
        <f t="shared" si="69"/>
        <v>35</v>
      </c>
      <c r="BI140" s="22">
        <f t="shared" si="69"/>
        <v>35</v>
      </c>
      <c r="BJ140" s="22">
        <f t="shared" si="69"/>
        <v>35</v>
      </c>
      <c r="BK140" s="22">
        <f t="shared" si="69"/>
        <v>35</v>
      </c>
      <c r="BL140" s="22">
        <f t="shared" si="69"/>
        <v>35</v>
      </c>
      <c r="BM140" s="22">
        <f t="shared" si="69"/>
        <v>35</v>
      </c>
      <c r="BN140" s="22">
        <f t="shared" si="69"/>
        <v>35</v>
      </c>
      <c r="BO140" s="22">
        <f t="shared" si="69"/>
        <v>35</v>
      </c>
    </row>
    <row r="141" spans="1:67" ht="12.75">
      <c r="A141" t="s">
        <v>51</v>
      </c>
      <c r="B141" s="154">
        <v>380</v>
      </c>
      <c r="C141" s="188"/>
      <c r="D141" s="188"/>
      <c r="E141" s="188"/>
      <c r="F141" s="12"/>
      <c r="G141" s="1"/>
      <c r="H141" s="5">
        <f aca="true" t="shared" si="70" ref="H141:R141">$B141</f>
        <v>380</v>
      </c>
      <c r="I141" s="5">
        <f t="shared" si="70"/>
        <v>380</v>
      </c>
      <c r="J141" s="5">
        <f>$B141</f>
        <v>380</v>
      </c>
      <c r="K141" s="5">
        <f t="shared" si="70"/>
        <v>380</v>
      </c>
      <c r="L141" s="5">
        <f t="shared" si="70"/>
        <v>380</v>
      </c>
      <c r="M141" s="5">
        <f t="shared" si="70"/>
        <v>380</v>
      </c>
      <c r="N141" s="5">
        <f t="shared" si="70"/>
        <v>380</v>
      </c>
      <c r="O141" s="5">
        <f t="shared" si="70"/>
        <v>380</v>
      </c>
      <c r="P141" s="5">
        <f t="shared" si="70"/>
        <v>380</v>
      </c>
      <c r="Q141" s="5">
        <f t="shared" si="70"/>
        <v>380</v>
      </c>
      <c r="R141" s="5">
        <f t="shared" si="70"/>
        <v>380</v>
      </c>
      <c r="S141" s="5">
        <f aca="true" t="shared" si="71" ref="S141:BO141">$B141</f>
        <v>380</v>
      </c>
      <c r="T141" s="5">
        <f t="shared" si="71"/>
        <v>380</v>
      </c>
      <c r="U141" s="5">
        <f t="shared" si="71"/>
        <v>380</v>
      </c>
      <c r="V141" s="5">
        <f t="shared" si="71"/>
        <v>380</v>
      </c>
      <c r="W141" s="5">
        <f t="shared" si="71"/>
        <v>380</v>
      </c>
      <c r="X141" s="5">
        <f t="shared" si="71"/>
        <v>380</v>
      </c>
      <c r="Y141" s="5">
        <f t="shared" si="71"/>
        <v>380</v>
      </c>
      <c r="Z141" s="5">
        <f t="shared" si="71"/>
        <v>380</v>
      </c>
      <c r="AA141" s="5">
        <f t="shared" si="71"/>
        <v>380</v>
      </c>
      <c r="AB141" s="5">
        <f t="shared" si="71"/>
        <v>380</v>
      </c>
      <c r="AC141" s="5">
        <f t="shared" si="71"/>
        <v>380</v>
      </c>
      <c r="AD141" s="5">
        <f t="shared" si="71"/>
        <v>380</v>
      </c>
      <c r="AE141" s="5">
        <f t="shared" si="71"/>
        <v>380</v>
      </c>
      <c r="AF141" s="5">
        <f t="shared" si="71"/>
        <v>380</v>
      </c>
      <c r="AG141" s="5">
        <f t="shared" si="71"/>
        <v>380</v>
      </c>
      <c r="AH141" s="5">
        <f t="shared" si="71"/>
        <v>380</v>
      </c>
      <c r="AI141" s="5">
        <f t="shared" si="71"/>
        <v>380</v>
      </c>
      <c r="AJ141" s="5">
        <f t="shared" si="71"/>
        <v>380</v>
      </c>
      <c r="AK141" s="5">
        <f t="shared" si="71"/>
        <v>380</v>
      </c>
      <c r="AL141" s="5">
        <f t="shared" si="71"/>
        <v>380</v>
      </c>
      <c r="AM141" s="5">
        <f t="shared" si="71"/>
        <v>380</v>
      </c>
      <c r="AN141" s="5">
        <f t="shared" si="71"/>
        <v>380</v>
      </c>
      <c r="AO141" s="5">
        <f t="shared" si="71"/>
        <v>380</v>
      </c>
      <c r="AP141" s="5">
        <f t="shared" si="71"/>
        <v>380</v>
      </c>
      <c r="AQ141" s="5">
        <f t="shared" si="71"/>
        <v>380</v>
      </c>
      <c r="AR141" s="5">
        <f t="shared" si="71"/>
        <v>380</v>
      </c>
      <c r="AS141" s="5">
        <f t="shared" si="71"/>
        <v>380</v>
      </c>
      <c r="AT141" s="5">
        <f t="shared" si="71"/>
        <v>380</v>
      </c>
      <c r="AU141" s="5">
        <f t="shared" si="71"/>
        <v>380</v>
      </c>
      <c r="AV141" s="5">
        <f t="shared" si="71"/>
        <v>380</v>
      </c>
      <c r="AW141" s="5">
        <f t="shared" si="71"/>
        <v>380</v>
      </c>
      <c r="AX141" s="5">
        <f t="shared" si="71"/>
        <v>380</v>
      </c>
      <c r="AY141" s="5">
        <f t="shared" si="71"/>
        <v>380</v>
      </c>
      <c r="AZ141" s="5">
        <f t="shared" si="71"/>
        <v>380</v>
      </c>
      <c r="BA141" s="5">
        <f t="shared" si="71"/>
        <v>380</v>
      </c>
      <c r="BB141" s="5">
        <f t="shared" si="71"/>
        <v>380</v>
      </c>
      <c r="BC141" s="5">
        <f t="shared" si="71"/>
        <v>380</v>
      </c>
      <c r="BD141" s="5">
        <f t="shared" si="71"/>
        <v>380</v>
      </c>
      <c r="BE141" s="5">
        <f t="shared" si="71"/>
        <v>380</v>
      </c>
      <c r="BF141" s="5">
        <f t="shared" si="71"/>
        <v>380</v>
      </c>
      <c r="BG141" s="5">
        <f t="shared" si="71"/>
        <v>380</v>
      </c>
      <c r="BH141" s="5">
        <f t="shared" si="71"/>
        <v>380</v>
      </c>
      <c r="BI141" s="5">
        <f t="shared" si="71"/>
        <v>380</v>
      </c>
      <c r="BJ141" s="5">
        <f t="shared" si="71"/>
        <v>380</v>
      </c>
      <c r="BK141" s="5">
        <f t="shared" si="71"/>
        <v>380</v>
      </c>
      <c r="BL141" s="5">
        <f t="shared" si="71"/>
        <v>380</v>
      </c>
      <c r="BM141" s="5">
        <f t="shared" si="71"/>
        <v>380</v>
      </c>
      <c r="BN141" s="5">
        <f t="shared" si="71"/>
        <v>380</v>
      </c>
      <c r="BO141" s="5">
        <f t="shared" si="71"/>
        <v>380</v>
      </c>
    </row>
    <row r="142" spans="1:67" ht="12.75">
      <c r="A142" t="s">
        <v>50</v>
      </c>
      <c r="B142" s="193"/>
      <c r="C142" s="188"/>
      <c r="D142" s="188"/>
      <c r="E142" s="188"/>
      <c r="F142" s="12"/>
      <c r="G142" s="1"/>
      <c r="H142" s="68">
        <f>H140*H141</f>
        <v>1140</v>
      </c>
      <c r="I142" s="68">
        <f aca="true" t="shared" si="72" ref="I142:AE142">I140*I141</f>
        <v>3040</v>
      </c>
      <c r="J142" s="68">
        <f t="shared" si="72"/>
        <v>6080</v>
      </c>
      <c r="K142" s="68">
        <f t="shared" si="72"/>
        <v>8360</v>
      </c>
      <c r="L142" s="68">
        <f t="shared" si="72"/>
        <v>9880</v>
      </c>
      <c r="M142" s="68">
        <f t="shared" si="72"/>
        <v>10260</v>
      </c>
      <c r="N142" s="68">
        <f t="shared" si="72"/>
        <v>10260</v>
      </c>
      <c r="O142" s="68">
        <f t="shared" si="72"/>
        <v>11400</v>
      </c>
      <c r="P142" s="68">
        <f t="shared" si="72"/>
        <v>11400</v>
      </c>
      <c r="Q142" s="68">
        <f t="shared" si="72"/>
        <v>11400</v>
      </c>
      <c r="R142" s="68">
        <f t="shared" si="72"/>
        <v>12540</v>
      </c>
      <c r="S142" s="68">
        <f t="shared" si="72"/>
        <v>12540</v>
      </c>
      <c r="T142" s="68">
        <f t="shared" si="72"/>
        <v>12540</v>
      </c>
      <c r="U142" s="68">
        <f t="shared" si="72"/>
        <v>12540</v>
      </c>
      <c r="V142" s="68">
        <f t="shared" si="72"/>
        <v>12540</v>
      </c>
      <c r="W142" s="68">
        <f t="shared" si="72"/>
        <v>12540</v>
      </c>
      <c r="X142" s="68">
        <f t="shared" si="72"/>
        <v>12540</v>
      </c>
      <c r="Y142" s="68">
        <f t="shared" si="72"/>
        <v>12920</v>
      </c>
      <c r="Z142" s="68">
        <f t="shared" si="72"/>
        <v>12920</v>
      </c>
      <c r="AA142" s="68">
        <f t="shared" si="72"/>
        <v>12920</v>
      </c>
      <c r="AB142" s="68">
        <f t="shared" si="72"/>
        <v>12920</v>
      </c>
      <c r="AC142" s="68">
        <f t="shared" si="72"/>
        <v>12920</v>
      </c>
      <c r="AD142" s="68">
        <f t="shared" si="72"/>
        <v>12920</v>
      </c>
      <c r="AE142" s="68">
        <f t="shared" si="72"/>
        <v>12920</v>
      </c>
      <c r="AF142" s="68">
        <f aca="true" t="shared" si="73" ref="AF142:BO142">AF140*AF141</f>
        <v>12920</v>
      </c>
      <c r="AG142" s="68">
        <f t="shared" si="73"/>
        <v>12920</v>
      </c>
      <c r="AH142" s="68">
        <f t="shared" si="73"/>
        <v>12920</v>
      </c>
      <c r="AI142" s="68">
        <f t="shared" si="73"/>
        <v>12920</v>
      </c>
      <c r="AJ142" s="68">
        <f t="shared" si="73"/>
        <v>12920</v>
      </c>
      <c r="AK142" s="68">
        <f t="shared" si="73"/>
        <v>13300</v>
      </c>
      <c r="AL142" s="68">
        <f t="shared" si="73"/>
        <v>13300</v>
      </c>
      <c r="AM142" s="68">
        <f t="shared" si="73"/>
        <v>13300</v>
      </c>
      <c r="AN142" s="68">
        <f t="shared" si="73"/>
        <v>13300</v>
      </c>
      <c r="AO142" s="68">
        <f t="shared" si="73"/>
        <v>13300</v>
      </c>
      <c r="AP142" s="68">
        <f t="shared" si="73"/>
        <v>13300</v>
      </c>
      <c r="AQ142" s="68">
        <f t="shared" si="73"/>
        <v>13300</v>
      </c>
      <c r="AR142" s="68">
        <f t="shared" si="73"/>
        <v>13300</v>
      </c>
      <c r="AS142" s="68">
        <f t="shared" si="73"/>
        <v>13300</v>
      </c>
      <c r="AT142" s="68">
        <f t="shared" si="73"/>
        <v>13300</v>
      </c>
      <c r="AU142" s="68">
        <f t="shared" si="73"/>
        <v>13300</v>
      </c>
      <c r="AV142" s="68">
        <f t="shared" si="73"/>
        <v>13300</v>
      </c>
      <c r="AW142" s="68">
        <f t="shared" si="73"/>
        <v>13300</v>
      </c>
      <c r="AX142" s="68">
        <f t="shared" si="73"/>
        <v>13300</v>
      </c>
      <c r="AY142" s="68">
        <f t="shared" si="73"/>
        <v>13300</v>
      </c>
      <c r="AZ142" s="68">
        <f t="shared" si="73"/>
        <v>13300</v>
      </c>
      <c r="BA142" s="68">
        <f t="shared" si="73"/>
        <v>13300</v>
      </c>
      <c r="BB142" s="68">
        <f t="shared" si="73"/>
        <v>13300</v>
      </c>
      <c r="BC142" s="68">
        <f t="shared" si="73"/>
        <v>13300</v>
      </c>
      <c r="BD142" s="68">
        <f t="shared" si="73"/>
        <v>13300</v>
      </c>
      <c r="BE142" s="68">
        <f t="shared" si="73"/>
        <v>13300</v>
      </c>
      <c r="BF142" s="68">
        <f t="shared" si="73"/>
        <v>13300</v>
      </c>
      <c r="BG142" s="68">
        <f t="shared" si="73"/>
        <v>13300</v>
      </c>
      <c r="BH142" s="68">
        <f t="shared" si="73"/>
        <v>13300</v>
      </c>
      <c r="BI142" s="68">
        <f t="shared" si="73"/>
        <v>13300</v>
      </c>
      <c r="BJ142" s="68">
        <f t="shared" si="73"/>
        <v>13300</v>
      </c>
      <c r="BK142" s="68">
        <f t="shared" si="73"/>
        <v>13300</v>
      </c>
      <c r="BL142" s="68">
        <f t="shared" si="73"/>
        <v>13300</v>
      </c>
      <c r="BM142" s="68">
        <f t="shared" si="73"/>
        <v>13300</v>
      </c>
      <c r="BN142" s="68">
        <f t="shared" si="73"/>
        <v>13300</v>
      </c>
      <c r="BO142" s="68">
        <f t="shared" si="73"/>
        <v>13300</v>
      </c>
    </row>
    <row r="143" spans="1:67" ht="12.75">
      <c r="A143" t="s">
        <v>48</v>
      </c>
      <c r="B143" s="217">
        <v>0.11</v>
      </c>
      <c r="C143" s="188"/>
      <c r="D143" s="188"/>
      <c r="E143" s="188"/>
      <c r="F143" s="12"/>
      <c r="G143" s="1"/>
      <c r="H143" s="24">
        <f>B143</f>
        <v>0.11</v>
      </c>
      <c r="I143" s="24">
        <f>H143</f>
        <v>0.11</v>
      </c>
      <c r="J143" s="24">
        <f>I143</f>
        <v>0.11</v>
      </c>
      <c r="K143" s="24">
        <f aca="true" t="shared" si="74" ref="K143:AE143">J143</f>
        <v>0.11</v>
      </c>
      <c r="L143" s="24">
        <f t="shared" si="74"/>
        <v>0.11</v>
      </c>
      <c r="M143" s="24">
        <f t="shared" si="74"/>
        <v>0.11</v>
      </c>
      <c r="N143" s="24">
        <f t="shared" si="74"/>
        <v>0.11</v>
      </c>
      <c r="O143" s="24">
        <f t="shared" si="74"/>
        <v>0.11</v>
      </c>
      <c r="P143" s="24">
        <f t="shared" si="74"/>
        <v>0.11</v>
      </c>
      <c r="Q143" s="24">
        <f t="shared" si="74"/>
        <v>0.11</v>
      </c>
      <c r="R143" s="24">
        <f t="shared" si="74"/>
        <v>0.11</v>
      </c>
      <c r="S143" s="24">
        <f t="shared" si="74"/>
        <v>0.11</v>
      </c>
      <c r="T143" s="24">
        <f t="shared" si="74"/>
        <v>0.11</v>
      </c>
      <c r="U143" s="24">
        <f t="shared" si="74"/>
        <v>0.11</v>
      </c>
      <c r="V143" s="24">
        <f t="shared" si="74"/>
        <v>0.11</v>
      </c>
      <c r="W143" s="24">
        <f t="shared" si="74"/>
        <v>0.11</v>
      </c>
      <c r="X143" s="24">
        <f t="shared" si="74"/>
        <v>0.11</v>
      </c>
      <c r="Y143" s="24">
        <f t="shared" si="74"/>
        <v>0.11</v>
      </c>
      <c r="Z143" s="24">
        <f t="shared" si="74"/>
        <v>0.11</v>
      </c>
      <c r="AA143" s="24">
        <f t="shared" si="74"/>
        <v>0.11</v>
      </c>
      <c r="AB143" s="24">
        <f t="shared" si="74"/>
        <v>0.11</v>
      </c>
      <c r="AC143" s="24">
        <f t="shared" si="74"/>
        <v>0.11</v>
      </c>
      <c r="AD143" s="24">
        <f t="shared" si="74"/>
        <v>0.11</v>
      </c>
      <c r="AE143" s="24">
        <f t="shared" si="74"/>
        <v>0.11</v>
      </c>
      <c r="AF143" s="24">
        <f aca="true" t="shared" si="75" ref="AF143:BO143">AE143</f>
        <v>0.11</v>
      </c>
      <c r="AG143" s="24">
        <f t="shared" si="75"/>
        <v>0.11</v>
      </c>
      <c r="AH143" s="24">
        <f t="shared" si="75"/>
        <v>0.11</v>
      </c>
      <c r="AI143" s="24">
        <f t="shared" si="75"/>
        <v>0.11</v>
      </c>
      <c r="AJ143" s="24">
        <f t="shared" si="75"/>
        <v>0.11</v>
      </c>
      <c r="AK143" s="24">
        <f t="shared" si="75"/>
        <v>0.11</v>
      </c>
      <c r="AL143" s="24">
        <f t="shared" si="75"/>
        <v>0.11</v>
      </c>
      <c r="AM143" s="24">
        <f t="shared" si="75"/>
        <v>0.11</v>
      </c>
      <c r="AN143" s="24">
        <f t="shared" si="75"/>
        <v>0.11</v>
      </c>
      <c r="AO143" s="24">
        <f t="shared" si="75"/>
        <v>0.11</v>
      </c>
      <c r="AP143" s="24">
        <f t="shared" si="75"/>
        <v>0.11</v>
      </c>
      <c r="AQ143" s="24">
        <f t="shared" si="75"/>
        <v>0.11</v>
      </c>
      <c r="AR143" s="24">
        <f t="shared" si="75"/>
        <v>0.11</v>
      </c>
      <c r="AS143" s="24">
        <f t="shared" si="75"/>
        <v>0.11</v>
      </c>
      <c r="AT143" s="24">
        <f t="shared" si="75"/>
        <v>0.11</v>
      </c>
      <c r="AU143" s="24">
        <f t="shared" si="75"/>
        <v>0.11</v>
      </c>
      <c r="AV143" s="24">
        <f t="shared" si="75"/>
        <v>0.11</v>
      </c>
      <c r="AW143" s="24">
        <f t="shared" si="75"/>
        <v>0.11</v>
      </c>
      <c r="AX143" s="24">
        <f t="shared" si="75"/>
        <v>0.11</v>
      </c>
      <c r="AY143" s="24">
        <f t="shared" si="75"/>
        <v>0.11</v>
      </c>
      <c r="AZ143" s="24">
        <f t="shared" si="75"/>
        <v>0.11</v>
      </c>
      <c r="BA143" s="24">
        <f t="shared" si="75"/>
        <v>0.11</v>
      </c>
      <c r="BB143" s="24">
        <f t="shared" si="75"/>
        <v>0.11</v>
      </c>
      <c r="BC143" s="24">
        <f t="shared" si="75"/>
        <v>0.11</v>
      </c>
      <c r="BD143" s="24">
        <f t="shared" si="75"/>
        <v>0.11</v>
      </c>
      <c r="BE143" s="24">
        <f t="shared" si="75"/>
        <v>0.11</v>
      </c>
      <c r="BF143" s="24">
        <f t="shared" si="75"/>
        <v>0.11</v>
      </c>
      <c r="BG143" s="24">
        <f t="shared" si="75"/>
        <v>0.11</v>
      </c>
      <c r="BH143" s="24">
        <f t="shared" si="75"/>
        <v>0.11</v>
      </c>
      <c r="BI143" s="24">
        <f t="shared" si="75"/>
        <v>0.11</v>
      </c>
      <c r="BJ143" s="24">
        <f t="shared" si="75"/>
        <v>0.11</v>
      </c>
      <c r="BK143" s="24">
        <f t="shared" si="75"/>
        <v>0.11</v>
      </c>
      <c r="BL143" s="24">
        <f t="shared" si="75"/>
        <v>0.11</v>
      </c>
      <c r="BM143" s="24">
        <f t="shared" si="75"/>
        <v>0.11</v>
      </c>
      <c r="BN143" s="24">
        <f t="shared" si="75"/>
        <v>0.11</v>
      </c>
      <c r="BO143" s="24">
        <f t="shared" si="75"/>
        <v>0.11</v>
      </c>
    </row>
    <row r="144" spans="1:67" ht="12.75">
      <c r="A144" t="s">
        <v>49</v>
      </c>
      <c r="B144" s="217">
        <v>12000</v>
      </c>
      <c r="C144" s="188"/>
      <c r="D144" s="188"/>
      <c r="E144" s="188"/>
      <c r="F144" s="12"/>
      <c r="G144" s="1"/>
      <c r="H144" s="23">
        <f>$B144</f>
        <v>12000</v>
      </c>
      <c r="I144" s="23">
        <f>$B144</f>
        <v>12000</v>
      </c>
      <c r="J144" s="23">
        <f>$B144</f>
        <v>12000</v>
      </c>
      <c r="K144" s="23">
        <f aca="true" t="shared" si="76" ref="K144:V144">$B144</f>
        <v>12000</v>
      </c>
      <c r="L144" s="23">
        <f t="shared" si="76"/>
        <v>12000</v>
      </c>
      <c r="M144" s="23">
        <f t="shared" si="76"/>
        <v>12000</v>
      </c>
      <c r="N144" s="23">
        <f t="shared" si="76"/>
        <v>12000</v>
      </c>
      <c r="O144" s="23">
        <f t="shared" si="76"/>
        <v>12000</v>
      </c>
      <c r="P144" s="23">
        <f t="shared" si="76"/>
        <v>12000</v>
      </c>
      <c r="Q144" s="23">
        <f t="shared" si="76"/>
        <v>12000</v>
      </c>
      <c r="R144" s="23">
        <f t="shared" si="76"/>
        <v>12000</v>
      </c>
      <c r="S144" s="23">
        <f t="shared" si="76"/>
        <v>12000</v>
      </c>
      <c r="T144" s="23">
        <f t="shared" si="76"/>
        <v>12000</v>
      </c>
      <c r="U144" s="23">
        <f t="shared" si="76"/>
        <v>12000</v>
      </c>
      <c r="V144" s="23">
        <f t="shared" si="76"/>
        <v>12000</v>
      </c>
      <c r="W144" s="23">
        <f>$B144</f>
        <v>12000</v>
      </c>
      <c r="X144" s="23">
        <f aca="true" t="shared" si="77" ref="X144:AD144">$B144</f>
        <v>12000</v>
      </c>
      <c r="Y144" s="23">
        <f t="shared" si="77"/>
        <v>12000</v>
      </c>
      <c r="Z144" s="23">
        <f t="shared" si="77"/>
        <v>12000</v>
      </c>
      <c r="AA144" s="23">
        <f t="shared" si="77"/>
        <v>12000</v>
      </c>
      <c r="AB144" s="23">
        <f t="shared" si="77"/>
        <v>12000</v>
      </c>
      <c r="AC144" s="23">
        <f t="shared" si="77"/>
        <v>12000</v>
      </c>
      <c r="AD144" s="23">
        <f t="shared" si="77"/>
        <v>12000</v>
      </c>
      <c r="AE144" s="23">
        <f>$B144</f>
        <v>12000</v>
      </c>
      <c r="AF144" s="23">
        <f aca="true" t="shared" si="78" ref="AF144:BO144">$B144</f>
        <v>12000</v>
      </c>
      <c r="AG144" s="23">
        <f t="shared" si="78"/>
        <v>12000</v>
      </c>
      <c r="AH144" s="23">
        <f t="shared" si="78"/>
        <v>12000</v>
      </c>
      <c r="AI144" s="23">
        <f t="shared" si="78"/>
        <v>12000</v>
      </c>
      <c r="AJ144" s="23">
        <f t="shared" si="78"/>
        <v>12000</v>
      </c>
      <c r="AK144" s="23">
        <f t="shared" si="78"/>
        <v>12000</v>
      </c>
      <c r="AL144" s="23">
        <f t="shared" si="78"/>
        <v>12000</v>
      </c>
      <c r="AM144" s="23">
        <f t="shared" si="78"/>
        <v>12000</v>
      </c>
      <c r="AN144" s="23">
        <f t="shared" si="78"/>
        <v>12000</v>
      </c>
      <c r="AO144" s="23">
        <f t="shared" si="78"/>
        <v>12000</v>
      </c>
      <c r="AP144" s="23">
        <f t="shared" si="78"/>
        <v>12000</v>
      </c>
      <c r="AQ144" s="23">
        <f t="shared" si="78"/>
        <v>12000</v>
      </c>
      <c r="AR144" s="23">
        <f t="shared" si="78"/>
        <v>12000</v>
      </c>
      <c r="AS144" s="23">
        <f t="shared" si="78"/>
        <v>12000</v>
      </c>
      <c r="AT144" s="23">
        <f t="shared" si="78"/>
        <v>12000</v>
      </c>
      <c r="AU144" s="23">
        <f t="shared" si="78"/>
        <v>12000</v>
      </c>
      <c r="AV144" s="23">
        <f t="shared" si="78"/>
        <v>12000</v>
      </c>
      <c r="AW144" s="23">
        <f t="shared" si="78"/>
        <v>12000</v>
      </c>
      <c r="AX144" s="23">
        <f t="shared" si="78"/>
        <v>12000</v>
      </c>
      <c r="AY144" s="23">
        <f t="shared" si="78"/>
        <v>12000</v>
      </c>
      <c r="AZ144" s="23">
        <f t="shared" si="78"/>
        <v>12000</v>
      </c>
      <c r="BA144" s="23">
        <f t="shared" si="78"/>
        <v>12000</v>
      </c>
      <c r="BB144" s="23">
        <f t="shared" si="78"/>
        <v>12000</v>
      </c>
      <c r="BC144" s="23">
        <f t="shared" si="78"/>
        <v>12000</v>
      </c>
      <c r="BD144" s="23">
        <f t="shared" si="78"/>
        <v>12000</v>
      </c>
      <c r="BE144" s="23">
        <f t="shared" si="78"/>
        <v>12000</v>
      </c>
      <c r="BF144" s="23">
        <f t="shared" si="78"/>
        <v>12000</v>
      </c>
      <c r="BG144" s="23">
        <f t="shared" si="78"/>
        <v>12000</v>
      </c>
      <c r="BH144" s="23">
        <f t="shared" si="78"/>
        <v>12000</v>
      </c>
      <c r="BI144" s="23">
        <f t="shared" si="78"/>
        <v>12000</v>
      </c>
      <c r="BJ144" s="23">
        <f t="shared" si="78"/>
        <v>12000</v>
      </c>
      <c r="BK144" s="23">
        <f t="shared" si="78"/>
        <v>12000</v>
      </c>
      <c r="BL144" s="23">
        <f t="shared" si="78"/>
        <v>12000</v>
      </c>
      <c r="BM144" s="23">
        <f t="shared" si="78"/>
        <v>12000</v>
      </c>
      <c r="BN144" s="23">
        <f t="shared" si="78"/>
        <v>12000</v>
      </c>
      <c r="BO144" s="23">
        <f t="shared" si="78"/>
        <v>12000</v>
      </c>
    </row>
    <row r="145" spans="1:67" ht="13.5" thickBot="1">
      <c r="A145" t="s">
        <v>47</v>
      </c>
      <c r="B145" s="213"/>
      <c r="C145" s="188"/>
      <c r="D145" s="188"/>
      <c r="E145" s="188"/>
      <c r="F145" s="12"/>
      <c r="G145" s="1"/>
      <c r="H145" s="30">
        <f>H142*H143+H144</f>
        <v>12125.4</v>
      </c>
      <c r="I145" s="30">
        <f>I142*I143+I144</f>
        <v>12334.4</v>
      </c>
      <c r="J145" s="30">
        <f>J142*J143+J144</f>
        <v>12668.8</v>
      </c>
      <c r="K145" s="30">
        <f>K142*K143+K144</f>
        <v>12919.6</v>
      </c>
      <c r="L145" s="30">
        <f aca="true" t="shared" si="79" ref="L145:AE145">L142*L143+L144</f>
        <v>13086.8</v>
      </c>
      <c r="M145" s="30">
        <f t="shared" si="79"/>
        <v>13128.6</v>
      </c>
      <c r="N145" s="30">
        <f t="shared" si="79"/>
        <v>13128.6</v>
      </c>
      <c r="O145" s="30">
        <f t="shared" si="79"/>
        <v>13254</v>
      </c>
      <c r="P145" s="30">
        <f t="shared" si="79"/>
        <v>13254</v>
      </c>
      <c r="Q145" s="30">
        <f t="shared" si="79"/>
        <v>13254</v>
      </c>
      <c r="R145" s="30">
        <f t="shared" si="79"/>
        <v>13379.4</v>
      </c>
      <c r="S145" s="30">
        <f t="shared" si="79"/>
        <v>13379.4</v>
      </c>
      <c r="T145" s="30">
        <f t="shared" si="79"/>
        <v>13379.4</v>
      </c>
      <c r="U145" s="30">
        <f t="shared" si="79"/>
        <v>13379.4</v>
      </c>
      <c r="V145" s="30">
        <f t="shared" si="79"/>
        <v>13379.4</v>
      </c>
      <c r="W145" s="30">
        <f t="shared" si="79"/>
        <v>13379.4</v>
      </c>
      <c r="X145" s="30">
        <f t="shared" si="79"/>
        <v>13379.4</v>
      </c>
      <c r="Y145" s="30">
        <f t="shared" si="79"/>
        <v>13421.2</v>
      </c>
      <c r="Z145" s="30">
        <f t="shared" si="79"/>
        <v>13421.2</v>
      </c>
      <c r="AA145" s="30">
        <f t="shared" si="79"/>
        <v>13421.2</v>
      </c>
      <c r="AB145" s="30">
        <f t="shared" si="79"/>
        <v>13421.2</v>
      </c>
      <c r="AC145" s="30">
        <f t="shared" si="79"/>
        <v>13421.2</v>
      </c>
      <c r="AD145" s="30">
        <f t="shared" si="79"/>
        <v>13421.2</v>
      </c>
      <c r="AE145" s="30">
        <f t="shared" si="79"/>
        <v>13421.2</v>
      </c>
      <c r="AF145" s="30">
        <f aca="true" t="shared" si="80" ref="AF145:BO145">AF142*AF143+AF144</f>
        <v>13421.2</v>
      </c>
      <c r="AG145" s="30">
        <f t="shared" si="80"/>
        <v>13421.2</v>
      </c>
      <c r="AH145" s="30">
        <f t="shared" si="80"/>
        <v>13421.2</v>
      </c>
      <c r="AI145" s="30">
        <f t="shared" si="80"/>
        <v>13421.2</v>
      </c>
      <c r="AJ145" s="30">
        <f t="shared" si="80"/>
        <v>13421.2</v>
      </c>
      <c r="AK145" s="30">
        <f t="shared" si="80"/>
        <v>13463</v>
      </c>
      <c r="AL145" s="30">
        <f t="shared" si="80"/>
        <v>13463</v>
      </c>
      <c r="AM145" s="30">
        <f t="shared" si="80"/>
        <v>13463</v>
      </c>
      <c r="AN145" s="30">
        <f t="shared" si="80"/>
        <v>13463</v>
      </c>
      <c r="AO145" s="30">
        <f t="shared" si="80"/>
        <v>13463</v>
      </c>
      <c r="AP145" s="30">
        <f t="shared" si="80"/>
        <v>13463</v>
      </c>
      <c r="AQ145" s="30">
        <f t="shared" si="80"/>
        <v>13463</v>
      </c>
      <c r="AR145" s="30">
        <f t="shared" si="80"/>
        <v>13463</v>
      </c>
      <c r="AS145" s="30">
        <f t="shared" si="80"/>
        <v>13463</v>
      </c>
      <c r="AT145" s="30">
        <f t="shared" si="80"/>
        <v>13463</v>
      </c>
      <c r="AU145" s="30">
        <f t="shared" si="80"/>
        <v>13463</v>
      </c>
      <c r="AV145" s="30">
        <f t="shared" si="80"/>
        <v>13463</v>
      </c>
      <c r="AW145" s="30">
        <f t="shared" si="80"/>
        <v>13463</v>
      </c>
      <c r="AX145" s="30">
        <f t="shared" si="80"/>
        <v>13463</v>
      </c>
      <c r="AY145" s="30">
        <f t="shared" si="80"/>
        <v>13463</v>
      </c>
      <c r="AZ145" s="30">
        <f t="shared" si="80"/>
        <v>13463</v>
      </c>
      <c r="BA145" s="30">
        <f t="shared" si="80"/>
        <v>13463</v>
      </c>
      <c r="BB145" s="30">
        <f t="shared" si="80"/>
        <v>13463</v>
      </c>
      <c r="BC145" s="30">
        <f t="shared" si="80"/>
        <v>13463</v>
      </c>
      <c r="BD145" s="30">
        <f t="shared" si="80"/>
        <v>13463</v>
      </c>
      <c r="BE145" s="30">
        <f t="shared" si="80"/>
        <v>13463</v>
      </c>
      <c r="BF145" s="30">
        <f t="shared" si="80"/>
        <v>13463</v>
      </c>
      <c r="BG145" s="30">
        <f t="shared" si="80"/>
        <v>13463</v>
      </c>
      <c r="BH145" s="30">
        <f t="shared" si="80"/>
        <v>13463</v>
      </c>
      <c r="BI145" s="30">
        <f t="shared" si="80"/>
        <v>13463</v>
      </c>
      <c r="BJ145" s="30">
        <f t="shared" si="80"/>
        <v>13463</v>
      </c>
      <c r="BK145" s="30">
        <f t="shared" si="80"/>
        <v>13463</v>
      </c>
      <c r="BL145" s="30">
        <f t="shared" si="80"/>
        <v>13463</v>
      </c>
      <c r="BM145" s="30">
        <f t="shared" si="80"/>
        <v>13463</v>
      </c>
      <c r="BN145" s="30">
        <f t="shared" si="80"/>
        <v>13463</v>
      </c>
      <c r="BO145" s="30">
        <f t="shared" si="80"/>
        <v>13463</v>
      </c>
    </row>
    <row r="146" spans="2:67" ht="13.5" thickTop="1">
      <c r="B146" s="213"/>
      <c r="C146" s="188"/>
      <c r="D146" s="188"/>
      <c r="E146" s="188"/>
      <c r="F146" s="12"/>
      <c r="G146" s="1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</row>
    <row r="147" spans="1:67" ht="15.75">
      <c r="A147" s="33" t="s">
        <v>118</v>
      </c>
      <c r="B147" s="213"/>
      <c r="C147" s="188"/>
      <c r="D147" s="188"/>
      <c r="E147" s="188"/>
      <c r="F147" s="12"/>
      <c r="G147" s="1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</row>
    <row r="148" spans="1:67" ht="15.75">
      <c r="A148" s="33"/>
      <c r="B148" s="213"/>
      <c r="C148" s="188"/>
      <c r="D148" s="188"/>
      <c r="E148" s="188"/>
      <c r="F148" s="12"/>
      <c r="G148" s="1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</row>
    <row r="149" spans="1:67" ht="12.75">
      <c r="A149" t="s">
        <v>18</v>
      </c>
      <c r="B149" s="193"/>
      <c r="C149" s="188"/>
      <c r="D149" s="188"/>
      <c r="E149" s="188"/>
      <c r="F149" s="12"/>
      <c r="G149" s="1"/>
      <c r="H149" s="22">
        <f>H72</f>
        <v>3</v>
      </c>
      <c r="I149" s="22">
        <f aca="true" t="shared" si="81" ref="I149:AE149">I72</f>
        <v>8</v>
      </c>
      <c r="J149" s="22">
        <f t="shared" si="81"/>
        <v>16</v>
      </c>
      <c r="K149" s="22">
        <f t="shared" si="81"/>
        <v>22</v>
      </c>
      <c r="L149" s="22">
        <f t="shared" si="81"/>
        <v>26</v>
      </c>
      <c r="M149" s="22">
        <f t="shared" si="81"/>
        <v>27</v>
      </c>
      <c r="N149" s="22">
        <f t="shared" si="81"/>
        <v>27</v>
      </c>
      <c r="O149" s="22">
        <f t="shared" si="81"/>
        <v>30</v>
      </c>
      <c r="P149" s="22">
        <f t="shared" si="81"/>
        <v>30</v>
      </c>
      <c r="Q149" s="22">
        <f t="shared" si="81"/>
        <v>30</v>
      </c>
      <c r="R149" s="22">
        <f t="shared" si="81"/>
        <v>33</v>
      </c>
      <c r="S149" s="22">
        <f t="shared" si="81"/>
        <v>33</v>
      </c>
      <c r="T149" s="22">
        <f t="shared" si="81"/>
        <v>33</v>
      </c>
      <c r="U149" s="22">
        <f t="shared" si="81"/>
        <v>33</v>
      </c>
      <c r="V149" s="22">
        <f t="shared" si="81"/>
        <v>33</v>
      </c>
      <c r="W149" s="22">
        <f t="shared" si="81"/>
        <v>33</v>
      </c>
      <c r="X149" s="22">
        <f t="shared" si="81"/>
        <v>33</v>
      </c>
      <c r="Y149" s="22">
        <f t="shared" si="81"/>
        <v>34</v>
      </c>
      <c r="Z149" s="22">
        <f t="shared" si="81"/>
        <v>34</v>
      </c>
      <c r="AA149" s="22">
        <f t="shared" si="81"/>
        <v>34</v>
      </c>
      <c r="AB149" s="22">
        <f t="shared" si="81"/>
        <v>34</v>
      </c>
      <c r="AC149" s="22">
        <f t="shared" si="81"/>
        <v>34</v>
      </c>
      <c r="AD149" s="22">
        <f t="shared" si="81"/>
        <v>34</v>
      </c>
      <c r="AE149" s="22">
        <f t="shared" si="81"/>
        <v>34</v>
      </c>
      <c r="AF149" s="22">
        <f aca="true" t="shared" si="82" ref="AF149:BO149">AF72</f>
        <v>34</v>
      </c>
      <c r="AG149" s="22">
        <f t="shared" si="82"/>
        <v>34</v>
      </c>
      <c r="AH149" s="22">
        <f t="shared" si="82"/>
        <v>34</v>
      </c>
      <c r="AI149" s="22">
        <f t="shared" si="82"/>
        <v>34</v>
      </c>
      <c r="AJ149" s="22">
        <f t="shared" si="82"/>
        <v>34</v>
      </c>
      <c r="AK149" s="22">
        <f t="shared" si="82"/>
        <v>35</v>
      </c>
      <c r="AL149" s="22">
        <f t="shared" si="82"/>
        <v>35</v>
      </c>
      <c r="AM149" s="22">
        <f t="shared" si="82"/>
        <v>35</v>
      </c>
      <c r="AN149" s="22">
        <f t="shared" si="82"/>
        <v>35</v>
      </c>
      <c r="AO149" s="22">
        <f t="shared" si="82"/>
        <v>35</v>
      </c>
      <c r="AP149" s="22">
        <f t="shared" si="82"/>
        <v>35</v>
      </c>
      <c r="AQ149" s="22">
        <f t="shared" si="82"/>
        <v>35</v>
      </c>
      <c r="AR149" s="22">
        <f t="shared" si="82"/>
        <v>35</v>
      </c>
      <c r="AS149" s="22">
        <f t="shared" si="82"/>
        <v>35</v>
      </c>
      <c r="AT149" s="22">
        <f t="shared" si="82"/>
        <v>35</v>
      </c>
      <c r="AU149" s="22">
        <f t="shared" si="82"/>
        <v>35</v>
      </c>
      <c r="AV149" s="22">
        <f t="shared" si="82"/>
        <v>35</v>
      </c>
      <c r="AW149" s="22">
        <f t="shared" si="82"/>
        <v>35</v>
      </c>
      <c r="AX149" s="22">
        <f t="shared" si="82"/>
        <v>35</v>
      </c>
      <c r="AY149" s="22">
        <f t="shared" si="82"/>
        <v>35</v>
      </c>
      <c r="AZ149" s="22">
        <f t="shared" si="82"/>
        <v>35</v>
      </c>
      <c r="BA149" s="22">
        <f t="shared" si="82"/>
        <v>35</v>
      </c>
      <c r="BB149" s="22">
        <f t="shared" si="82"/>
        <v>35</v>
      </c>
      <c r="BC149" s="22">
        <f t="shared" si="82"/>
        <v>35</v>
      </c>
      <c r="BD149" s="22">
        <f t="shared" si="82"/>
        <v>35</v>
      </c>
      <c r="BE149" s="22">
        <f t="shared" si="82"/>
        <v>35</v>
      </c>
      <c r="BF149" s="22">
        <f t="shared" si="82"/>
        <v>35</v>
      </c>
      <c r="BG149" s="22">
        <f t="shared" si="82"/>
        <v>35</v>
      </c>
      <c r="BH149" s="22">
        <f t="shared" si="82"/>
        <v>35</v>
      </c>
      <c r="BI149" s="22">
        <f t="shared" si="82"/>
        <v>35</v>
      </c>
      <c r="BJ149" s="22">
        <f t="shared" si="82"/>
        <v>35</v>
      </c>
      <c r="BK149" s="22">
        <f t="shared" si="82"/>
        <v>35</v>
      </c>
      <c r="BL149" s="22">
        <f t="shared" si="82"/>
        <v>35</v>
      </c>
      <c r="BM149" s="22">
        <f t="shared" si="82"/>
        <v>35</v>
      </c>
      <c r="BN149" s="22">
        <f t="shared" si="82"/>
        <v>35</v>
      </c>
      <c r="BO149" s="22">
        <f t="shared" si="82"/>
        <v>35</v>
      </c>
    </row>
    <row r="150" spans="1:67" ht="12.75">
      <c r="A150" t="s">
        <v>116</v>
      </c>
      <c r="B150" s="217">
        <v>190</v>
      </c>
      <c r="C150" s="188"/>
      <c r="D150" s="188"/>
      <c r="E150" s="188"/>
      <c r="F150" s="12"/>
      <c r="G150" s="1"/>
      <c r="H150" s="69">
        <f>$B150</f>
        <v>190</v>
      </c>
      <c r="I150" s="69">
        <f aca="true" t="shared" si="83" ref="I150:S150">$B150</f>
        <v>190</v>
      </c>
      <c r="J150" s="69">
        <f t="shared" si="83"/>
        <v>190</v>
      </c>
      <c r="K150" s="69">
        <f t="shared" si="83"/>
        <v>190</v>
      </c>
      <c r="L150" s="69">
        <f t="shared" si="83"/>
        <v>190</v>
      </c>
      <c r="M150" s="69">
        <f t="shared" si="83"/>
        <v>190</v>
      </c>
      <c r="N150" s="69">
        <f t="shared" si="83"/>
        <v>190</v>
      </c>
      <c r="O150" s="69">
        <f t="shared" si="83"/>
        <v>190</v>
      </c>
      <c r="P150" s="69">
        <f t="shared" si="83"/>
        <v>190</v>
      </c>
      <c r="Q150" s="69">
        <f t="shared" si="83"/>
        <v>190</v>
      </c>
      <c r="R150" s="69">
        <f t="shared" si="83"/>
        <v>190</v>
      </c>
      <c r="S150" s="69">
        <f t="shared" si="83"/>
        <v>190</v>
      </c>
      <c r="T150" s="69">
        <f>$B150*(1+$B$152)</f>
        <v>197.6</v>
      </c>
      <c r="U150" s="69">
        <f aca="true" t="shared" si="84" ref="U150:AE150">$B150*(1+$B$152)</f>
        <v>197.6</v>
      </c>
      <c r="V150" s="69">
        <f t="shared" si="84"/>
        <v>197.6</v>
      </c>
      <c r="W150" s="69">
        <f t="shared" si="84"/>
        <v>197.6</v>
      </c>
      <c r="X150" s="69">
        <f t="shared" si="84"/>
        <v>197.6</v>
      </c>
      <c r="Y150" s="69">
        <f t="shared" si="84"/>
        <v>197.6</v>
      </c>
      <c r="Z150" s="69">
        <f t="shared" si="84"/>
        <v>197.6</v>
      </c>
      <c r="AA150" s="69">
        <f t="shared" si="84"/>
        <v>197.6</v>
      </c>
      <c r="AB150" s="69">
        <f t="shared" si="84"/>
        <v>197.6</v>
      </c>
      <c r="AC150" s="69">
        <f t="shared" si="84"/>
        <v>197.6</v>
      </c>
      <c r="AD150" s="69">
        <f t="shared" si="84"/>
        <v>197.6</v>
      </c>
      <c r="AE150" s="69">
        <f t="shared" si="84"/>
        <v>197.6</v>
      </c>
      <c r="AF150" s="69">
        <f>$B150*((1+$B$152)^2)</f>
        <v>205.50400000000002</v>
      </c>
      <c r="AG150" s="69">
        <f aca="true" t="shared" si="85" ref="AG150:AQ150">$B150*((1+$B$152)^2)</f>
        <v>205.50400000000002</v>
      </c>
      <c r="AH150" s="69">
        <f t="shared" si="85"/>
        <v>205.50400000000002</v>
      </c>
      <c r="AI150" s="69">
        <f t="shared" si="85"/>
        <v>205.50400000000002</v>
      </c>
      <c r="AJ150" s="69">
        <f t="shared" si="85"/>
        <v>205.50400000000002</v>
      </c>
      <c r="AK150" s="69">
        <f t="shared" si="85"/>
        <v>205.50400000000002</v>
      </c>
      <c r="AL150" s="69">
        <f t="shared" si="85"/>
        <v>205.50400000000002</v>
      </c>
      <c r="AM150" s="69">
        <f t="shared" si="85"/>
        <v>205.50400000000002</v>
      </c>
      <c r="AN150" s="69">
        <f t="shared" si="85"/>
        <v>205.50400000000002</v>
      </c>
      <c r="AO150" s="69">
        <f t="shared" si="85"/>
        <v>205.50400000000002</v>
      </c>
      <c r="AP150" s="69">
        <f t="shared" si="85"/>
        <v>205.50400000000002</v>
      </c>
      <c r="AQ150" s="69">
        <f t="shared" si="85"/>
        <v>205.50400000000002</v>
      </c>
      <c r="AR150" s="69">
        <f>$B150*((1+$B$152)^3)</f>
        <v>213.72416</v>
      </c>
      <c r="AS150" s="69">
        <f aca="true" t="shared" si="86" ref="AS150:BC150">$B150*((1+$B$152)^3)</f>
        <v>213.72416</v>
      </c>
      <c r="AT150" s="69">
        <f t="shared" si="86"/>
        <v>213.72416</v>
      </c>
      <c r="AU150" s="69">
        <f t="shared" si="86"/>
        <v>213.72416</v>
      </c>
      <c r="AV150" s="69">
        <f t="shared" si="86"/>
        <v>213.72416</v>
      </c>
      <c r="AW150" s="69">
        <f t="shared" si="86"/>
        <v>213.72416</v>
      </c>
      <c r="AX150" s="69">
        <f t="shared" si="86"/>
        <v>213.72416</v>
      </c>
      <c r="AY150" s="69">
        <f t="shared" si="86"/>
        <v>213.72416</v>
      </c>
      <c r="AZ150" s="69">
        <f t="shared" si="86"/>
        <v>213.72416</v>
      </c>
      <c r="BA150" s="69">
        <f t="shared" si="86"/>
        <v>213.72416</v>
      </c>
      <c r="BB150" s="69">
        <f t="shared" si="86"/>
        <v>213.72416</v>
      </c>
      <c r="BC150" s="69">
        <f t="shared" si="86"/>
        <v>213.72416</v>
      </c>
      <c r="BD150" s="69">
        <f>$B150*((1+$B$152)^4)</f>
        <v>222.27312640000005</v>
      </c>
      <c r="BE150" s="69">
        <f aca="true" t="shared" si="87" ref="BE150:BO150">$B150*((1+$B$152)^4)</f>
        <v>222.27312640000005</v>
      </c>
      <c r="BF150" s="69">
        <f t="shared" si="87"/>
        <v>222.27312640000005</v>
      </c>
      <c r="BG150" s="69">
        <f t="shared" si="87"/>
        <v>222.27312640000005</v>
      </c>
      <c r="BH150" s="69">
        <f t="shared" si="87"/>
        <v>222.27312640000005</v>
      </c>
      <c r="BI150" s="69">
        <f t="shared" si="87"/>
        <v>222.27312640000005</v>
      </c>
      <c r="BJ150" s="69">
        <f t="shared" si="87"/>
        <v>222.27312640000005</v>
      </c>
      <c r="BK150" s="69">
        <f t="shared" si="87"/>
        <v>222.27312640000005</v>
      </c>
      <c r="BL150" s="69">
        <f t="shared" si="87"/>
        <v>222.27312640000005</v>
      </c>
      <c r="BM150" s="69">
        <f t="shared" si="87"/>
        <v>222.27312640000005</v>
      </c>
      <c r="BN150" s="69">
        <f t="shared" si="87"/>
        <v>222.27312640000005</v>
      </c>
      <c r="BO150" s="69">
        <f t="shared" si="87"/>
        <v>222.27312640000005</v>
      </c>
    </row>
    <row r="151" spans="1:67" ht="13.5" thickBot="1">
      <c r="A151" t="s">
        <v>117</v>
      </c>
      <c r="B151" s="213"/>
      <c r="C151" s="188"/>
      <c r="D151" s="188"/>
      <c r="E151" s="188"/>
      <c r="F151" s="12"/>
      <c r="G151" s="1"/>
      <c r="H151" s="30">
        <f>H149*H150</f>
        <v>570</v>
      </c>
      <c r="I151" s="30">
        <f aca="true" t="shared" si="88" ref="I151:AE151">I149*I150</f>
        <v>1520</v>
      </c>
      <c r="J151" s="30">
        <f t="shared" si="88"/>
        <v>3040</v>
      </c>
      <c r="K151" s="30">
        <f t="shared" si="88"/>
        <v>4180</v>
      </c>
      <c r="L151" s="30">
        <f t="shared" si="88"/>
        <v>4940</v>
      </c>
      <c r="M151" s="30">
        <f t="shared" si="88"/>
        <v>5130</v>
      </c>
      <c r="N151" s="30">
        <f t="shared" si="88"/>
        <v>5130</v>
      </c>
      <c r="O151" s="30">
        <f t="shared" si="88"/>
        <v>5700</v>
      </c>
      <c r="P151" s="30">
        <f t="shared" si="88"/>
        <v>5700</v>
      </c>
      <c r="Q151" s="30">
        <f t="shared" si="88"/>
        <v>5700</v>
      </c>
      <c r="R151" s="30">
        <f t="shared" si="88"/>
        <v>6270</v>
      </c>
      <c r="S151" s="30">
        <f t="shared" si="88"/>
        <v>6270</v>
      </c>
      <c r="T151" s="30">
        <f t="shared" si="88"/>
        <v>6520.8</v>
      </c>
      <c r="U151" s="30">
        <f t="shared" si="88"/>
        <v>6520.8</v>
      </c>
      <c r="V151" s="30">
        <f t="shared" si="88"/>
        <v>6520.8</v>
      </c>
      <c r="W151" s="30">
        <f t="shared" si="88"/>
        <v>6520.8</v>
      </c>
      <c r="X151" s="30">
        <f t="shared" si="88"/>
        <v>6520.8</v>
      </c>
      <c r="Y151" s="30">
        <f t="shared" si="88"/>
        <v>6718.4</v>
      </c>
      <c r="Z151" s="30">
        <f t="shared" si="88"/>
        <v>6718.4</v>
      </c>
      <c r="AA151" s="30">
        <f t="shared" si="88"/>
        <v>6718.4</v>
      </c>
      <c r="AB151" s="30">
        <f t="shared" si="88"/>
        <v>6718.4</v>
      </c>
      <c r="AC151" s="30">
        <f t="shared" si="88"/>
        <v>6718.4</v>
      </c>
      <c r="AD151" s="30">
        <f t="shared" si="88"/>
        <v>6718.4</v>
      </c>
      <c r="AE151" s="30">
        <f t="shared" si="88"/>
        <v>6718.4</v>
      </c>
      <c r="AF151" s="30">
        <f aca="true" t="shared" si="89" ref="AF151:BO151">AF149*AF150</f>
        <v>6987.136</v>
      </c>
      <c r="AG151" s="30">
        <f t="shared" si="89"/>
        <v>6987.136</v>
      </c>
      <c r="AH151" s="30">
        <f t="shared" si="89"/>
        <v>6987.136</v>
      </c>
      <c r="AI151" s="30">
        <f t="shared" si="89"/>
        <v>6987.136</v>
      </c>
      <c r="AJ151" s="30">
        <f t="shared" si="89"/>
        <v>6987.136</v>
      </c>
      <c r="AK151" s="30">
        <f t="shared" si="89"/>
        <v>7192.64</v>
      </c>
      <c r="AL151" s="30">
        <f t="shared" si="89"/>
        <v>7192.64</v>
      </c>
      <c r="AM151" s="30">
        <f t="shared" si="89"/>
        <v>7192.64</v>
      </c>
      <c r="AN151" s="30">
        <f t="shared" si="89"/>
        <v>7192.64</v>
      </c>
      <c r="AO151" s="30">
        <f t="shared" si="89"/>
        <v>7192.64</v>
      </c>
      <c r="AP151" s="30">
        <f t="shared" si="89"/>
        <v>7192.64</v>
      </c>
      <c r="AQ151" s="30">
        <f t="shared" si="89"/>
        <v>7192.64</v>
      </c>
      <c r="AR151" s="30">
        <f t="shared" si="89"/>
        <v>7480.345600000001</v>
      </c>
      <c r="AS151" s="30">
        <f t="shared" si="89"/>
        <v>7480.345600000001</v>
      </c>
      <c r="AT151" s="30">
        <f t="shared" si="89"/>
        <v>7480.345600000001</v>
      </c>
      <c r="AU151" s="30">
        <f t="shared" si="89"/>
        <v>7480.345600000001</v>
      </c>
      <c r="AV151" s="30">
        <f t="shared" si="89"/>
        <v>7480.345600000001</v>
      </c>
      <c r="AW151" s="30">
        <f t="shared" si="89"/>
        <v>7480.345600000001</v>
      </c>
      <c r="AX151" s="30">
        <f t="shared" si="89"/>
        <v>7480.345600000001</v>
      </c>
      <c r="AY151" s="30">
        <f t="shared" si="89"/>
        <v>7480.345600000001</v>
      </c>
      <c r="AZ151" s="30">
        <f t="shared" si="89"/>
        <v>7480.345600000001</v>
      </c>
      <c r="BA151" s="30">
        <f t="shared" si="89"/>
        <v>7480.345600000001</v>
      </c>
      <c r="BB151" s="30">
        <f t="shared" si="89"/>
        <v>7480.345600000001</v>
      </c>
      <c r="BC151" s="30">
        <f t="shared" si="89"/>
        <v>7480.345600000001</v>
      </c>
      <c r="BD151" s="30">
        <f t="shared" si="89"/>
        <v>7779.559424000002</v>
      </c>
      <c r="BE151" s="30">
        <f t="shared" si="89"/>
        <v>7779.559424000002</v>
      </c>
      <c r="BF151" s="30">
        <f t="shared" si="89"/>
        <v>7779.559424000002</v>
      </c>
      <c r="BG151" s="30">
        <f t="shared" si="89"/>
        <v>7779.559424000002</v>
      </c>
      <c r="BH151" s="30">
        <f t="shared" si="89"/>
        <v>7779.559424000002</v>
      </c>
      <c r="BI151" s="30">
        <f t="shared" si="89"/>
        <v>7779.559424000002</v>
      </c>
      <c r="BJ151" s="30">
        <f t="shared" si="89"/>
        <v>7779.559424000002</v>
      </c>
      <c r="BK151" s="30">
        <f t="shared" si="89"/>
        <v>7779.559424000002</v>
      </c>
      <c r="BL151" s="30">
        <f t="shared" si="89"/>
        <v>7779.559424000002</v>
      </c>
      <c r="BM151" s="30">
        <f t="shared" si="89"/>
        <v>7779.559424000002</v>
      </c>
      <c r="BN151" s="30">
        <f t="shared" si="89"/>
        <v>7779.559424000002</v>
      </c>
      <c r="BO151" s="30">
        <f t="shared" si="89"/>
        <v>7779.559424000002</v>
      </c>
    </row>
    <row r="152" spans="1:67" ht="13.5" thickTop="1">
      <c r="A152" t="s">
        <v>134</v>
      </c>
      <c r="B152" s="153">
        <v>0.04</v>
      </c>
      <c r="C152" s="188"/>
      <c r="D152" s="188"/>
      <c r="E152" s="188"/>
      <c r="F152" s="12"/>
      <c r="G152" s="1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</row>
    <row r="153" spans="2:67" ht="12.75">
      <c r="B153" s="213"/>
      <c r="C153" s="188"/>
      <c r="D153" s="188"/>
      <c r="E153" s="188"/>
      <c r="F153" s="12"/>
      <c r="G153" s="1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</row>
    <row r="154" spans="1:67" ht="15.75">
      <c r="A154" s="33" t="s">
        <v>119</v>
      </c>
      <c r="B154" s="213"/>
      <c r="C154" s="188"/>
      <c r="D154" s="188"/>
      <c r="E154" s="188"/>
      <c r="F154" s="12"/>
      <c r="G154" s="1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</row>
    <row r="155" spans="1:67" ht="15.75">
      <c r="A155" s="33"/>
      <c r="B155" s="213"/>
      <c r="C155" s="188"/>
      <c r="D155" s="188"/>
      <c r="E155" s="188"/>
      <c r="F155" s="12"/>
      <c r="G155" s="1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</row>
    <row r="156" spans="1:67" ht="12.75">
      <c r="A156" t="s">
        <v>120</v>
      </c>
      <c r="B156" s="154">
        <v>10</v>
      </c>
      <c r="C156" s="188"/>
      <c r="D156" s="188"/>
      <c r="E156" s="188"/>
      <c r="F156" s="12"/>
      <c r="G156" s="1"/>
      <c r="H156" s="22">
        <f>$B156</f>
        <v>10</v>
      </c>
      <c r="I156" s="22">
        <f aca="true" t="shared" si="90" ref="I156:AF157">$B156</f>
        <v>10</v>
      </c>
      <c r="J156" s="22">
        <f t="shared" si="90"/>
        <v>10</v>
      </c>
      <c r="K156" s="22">
        <f t="shared" si="90"/>
        <v>10</v>
      </c>
      <c r="L156" s="22">
        <f t="shared" si="90"/>
        <v>10</v>
      </c>
      <c r="M156" s="22">
        <f t="shared" si="90"/>
        <v>10</v>
      </c>
      <c r="N156" s="22">
        <f t="shared" si="90"/>
        <v>10</v>
      </c>
      <c r="O156" s="22">
        <f t="shared" si="90"/>
        <v>10</v>
      </c>
      <c r="P156" s="22">
        <f t="shared" si="90"/>
        <v>10</v>
      </c>
      <c r="Q156" s="22">
        <f t="shared" si="90"/>
        <v>10</v>
      </c>
      <c r="R156" s="22">
        <f t="shared" si="90"/>
        <v>10</v>
      </c>
      <c r="S156" s="22">
        <f t="shared" si="90"/>
        <v>10</v>
      </c>
      <c r="T156" s="22">
        <f t="shared" si="90"/>
        <v>10</v>
      </c>
      <c r="U156" s="22">
        <f t="shared" si="90"/>
        <v>10</v>
      </c>
      <c r="V156" s="22">
        <f t="shared" si="90"/>
        <v>10</v>
      </c>
      <c r="W156" s="22">
        <f t="shared" si="90"/>
        <v>10</v>
      </c>
      <c r="X156" s="22">
        <f t="shared" si="90"/>
        <v>10</v>
      </c>
      <c r="Y156" s="22">
        <f t="shared" si="90"/>
        <v>10</v>
      </c>
      <c r="Z156" s="22">
        <f t="shared" si="90"/>
        <v>10</v>
      </c>
      <c r="AA156" s="22">
        <f t="shared" si="90"/>
        <v>10</v>
      </c>
      <c r="AB156" s="22">
        <f t="shared" si="90"/>
        <v>10</v>
      </c>
      <c r="AC156" s="22">
        <f t="shared" si="90"/>
        <v>10</v>
      </c>
      <c r="AD156" s="22">
        <f t="shared" si="90"/>
        <v>10</v>
      </c>
      <c r="AE156" s="22">
        <f t="shared" si="90"/>
        <v>10</v>
      </c>
      <c r="AF156" s="22">
        <f t="shared" si="90"/>
        <v>10</v>
      </c>
      <c r="AG156" s="22">
        <f aca="true" t="shared" si="91" ref="AG156:BO156">$B156</f>
        <v>10</v>
      </c>
      <c r="AH156" s="22">
        <f t="shared" si="91"/>
        <v>10</v>
      </c>
      <c r="AI156" s="22">
        <f t="shared" si="91"/>
        <v>10</v>
      </c>
      <c r="AJ156" s="22">
        <f t="shared" si="91"/>
        <v>10</v>
      </c>
      <c r="AK156" s="22">
        <f t="shared" si="91"/>
        <v>10</v>
      </c>
      <c r="AL156" s="22">
        <f t="shared" si="91"/>
        <v>10</v>
      </c>
      <c r="AM156" s="22">
        <f t="shared" si="91"/>
        <v>10</v>
      </c>
      <c r="AN156" s="22">
        <f t="shared" si="91"/>
        <v>10</v>
      </c>
      <c r="AO156" s="22">
        <f t="shared" si="91"/>
        <v>10</v>
      </c>
      <c r="AP156" s="22">
        <f t="shared" si="91"/>
        <v>10</v>
      </c>
      <c r="AQ156" s="22">
        <f t="shared" si="91"/>
        <v>10</v>
      </c>
      <c r="AR156" s="22">
        <f t="shared" si="91"/>
        <v>10</v>
      </c>
      <c r="AS156" s="22">
        <f t="shared" si="91"/>
        <v>10</v>
      </c>
      <c r="AT156" s="22">
        <f t="shared" si="91"/>
        <v>10</v>
      </c>
      <c r="AU156" s="22">
        <f t="shared" si="91"/>
        <v>10</v>
      </c>
      <c r="AV156" s="22">
        <f t="shared" si="91"/>
        <v>10</v>
      </c>
      <c r="AW156" s="22">
        <f t="shared" si="91"/>
        <v>10</v>
      </c>
      <c r="AX156" s="22">
        <f t="shared" si="91"/>
        <v>10</v>
      </c>
      <c r="AY156" s="22">
        <f t="shared" si="91"/>
        <v>10</v>
      </c>
      <c r="AZ156" s="22">
        <f t="shared" si="91"/>
        <v>10</v>
      </c>
      <c r="BA156" s="22">
        <f t="shared" si="91"/>
        <v>10</v>
      </c>
      <c r="BB156" s="22">
        <f t="shared" si="91"/>
        <v>10</v>
      </c>
      <c r="BC156" s="22">
        <f t="shared" si="91"/>
        <v>10</v>
      </c>
      <c r="BD156" s="22">
        <f t="shared" si="91"/>
        <v>10</v>
      </c>
      <c r="BE156" s="22">
        <f t="shared" si="91"/>
        <v>10</v>
      </c>
      <c r="BF156" s="22">
        <f t="shared" si="91"/>
        <v>10</v>
      </c>
      <c r="BG156" s="22">
        <f t="shared" si="91"/>
        <v>10</v>
      </c>
      <c r="BH156" s="22">
        <f t="shared" si="91"/>
        <v>10</v>
      </c>
      <c r="BI156" s="22">
        <f t="shared" si="91"/>
        <v>10</v>
      </c>
      <c r="BJ156" s="22">
        <f t="shared" si="91"/>
        <v>10</v>
      </c>
      <c r="BK156" s="22">
        <f t="shared" si="91"/>
        <v>10</v>
      </c>
      <c r="BL156" s="22">
        <f t="shared" si="91"/>
        <v>10</v>
      </c>
      <c r="BM156" s="22">
        <f t="shared" si="91"/>
        <v>10</v>
      </c>
      <c r="BN156" s="22">
        <f t="shared" si="91"/>
        <v>10</v>
      </c>
      <c r="BO156" s="22">
        <f t="shared" si="91"/>
        <v>10</v>
      </c>
    </row>
    <row r="157" spans="1:67" ht="12.75">
      <c r="A157" t="s">
        <v>121</v>
      </c>
      <c r="B157" s="217">
        <v>5000</v>
      </c>
      <c r="C157" s="188"/>
      <c r="D157" s="188"/>
      <c r="E157" s="188"/>
      <c r="F157" s="12"/>
      <c r="G157" s="1"/>
      <c r="H157" s="69">
        <f>$B157</f>
        <v>5000</v>
      </c>
      <c r="I157" s="69">
        <f t="shared" si="90"/>
        <v>5000</v>
      </c>
      <c r="J157" s="69">
        <f t="shared" si="90"/>
        <v>5000</v>
      </c>
      <c r="K157" s="69">
        <f t="shared" si="90"/>
        <v>5000</v>
      </c>
      <c r="L157" s="69">
        <f t="shared" si="90"/>
        <v>5000</v>
      </c>
      <c r="M157" s="69">
        <f t="shared" si="90"/>
        <v>5000</v>
      </c>
      <c r="N157" s="69">
        <f t="shared" si="90"/>
        <v>5000</v>
      </c>
      <c r="O157" s="69">
        <f t="shared" si="90"/>
        <v>5000</v>
      </c>
      <c r="P157" s="69">
        <f t="shared" si="90"/>
        <v>5000</v>
      </c>
      <c r="Q157" s="69">
        <f t="shared" si="90"/>
        <v>5000</v>
      </c>
      <c r="R157" s="69">
        <f t="shared" si="90"/>
        <v>5000</v>
      </c>
      <c r="S157" s="69">
        <f t="shared" si="90"/>
        <v>5000</v>
      </c>
      <c r="T157" s="69">
        <f>$B157*(1+$B$159)</f>
        <v>5250</v>
      </c>
      <c r="U157" s="69">
        <f aca="true" t="shared" si="92" ref="U157:AE157">$B157*(1+$B$159)</f>
        <v>5250</v>
      </c>
      <c r="V157" s="69">
        <f t="shared" si="92"/>
        <v>5250</v>
      </c>
      <c r="W157" s="69">
        <f t="shared" si="92"/>
        <v>5250</v>
      </c>
      <c r="X157" s="69">
        <f t="shared" si="92"/>
        <v>5250</v>
      </c>
      <c r="Y157" s="69">
        <f t="shared" si="92"/>
        <v>5250</v>
      </c>
      <c r="Z157" s="69">
        <f t="shared" si="92"/>
        <v>5250</v>
      </c>
      <c r="AA157" s="69">
        <f t="shared" si="92"/>
        <v>5250</v>
      </c>
      <c r="AB157" s="69">
        <f t="shared" si="92"/>
        <v>5250</v>
      </c>
      <c r="AC157" s="69">
        <f t="shared" si="92"/>
        <v>5250</v>
      </c>
      <c r="AD157" s="69">
        <f t="shared" si="92"/>
        <v>5250</v>
      </c>
      <c r="AE157" s="69">
        <f t="shared" si="92"/>
        <v>5250</v>
      </c>
      <c r="AF157" s="69">
        <f>$B157*((1+$B$159)^2)</f>
        <v>5512.5</v>
      </c>
      <c r="AG157" s="69">
        <f aca="true" t="shared" si="93" ref="AG157:AQ157">$B157*((1+$B$159)^2)</f>
        <v>5512.5</v>
      </c>
      <c r="AH157" s="69">
        <f t="shared" si="93"/>
        <v>5512.5</v>
      </c>
      <c r="AI157" s="69">
        <f t="shared" si="93"/>
        <v>5512.5</v>
      </c>
      <c r="AJ157" s="69">
        <f t="shared" si="93"/>
        <v>5512.5</v>
      </c>
      <c r="AK157" s="69">
        <f t="shared" si="93"/>
        <v>5512.5</v>
      </c>
      <c r="AL157" s="69">
        <f t="shared" si="93"/>
        <v>5512.5</v>
      </c>
      <c r="AM157" s="69">
        <f t="shared" si="93"/>
        <v>5512.5</v>
      </c>
      <c r="AN157" s="69">
        <f t="shared" si="93"/>
        <v>5512.5</v>
      </c>
      <c r="AO157" s="69">
        <f t="shared" si="93"/>
        <v>5512.5</v>
      </c>
      <c r="AP157" s="69">
        <f t="shared" si="93"/>
        <v>5512.5</v>
      </c>
      <c r="AQ157" s="69">
        <f t="shared" si="93"/>
        <v>5512.5</v>
      </c>
      <c r="AR157" s="69">
        <f>$B157*((1+$B$159)^3)</f>
        <v>5788.125000000001</v>
      </c>
      <c r="AS157" s="69">
        <f aca="true" t="shared" si="94" ref="AS157:BC157">$B157*((1+$B$159)^3)</f>
        <v>5788.125000000001</v>
      </c>
      <c r="AT157" s="69">
        <f t="shared" si="94"/>
        <v>5788.125000000001</v>
      </c>
      <c r="AU157" s="69">
        <f t="shared" si="94"/>
        <v>5788.125000000001</v>
      </c>
      <c r="AV157" s="69">
        <f t="shared" si="94"/>
        <v>5788.125000000001</v>
      </c>
      <c r="AW157" s="69">
        <f t="shared" si="94"/>
        <v>5788.125000000001</v>
      </c>
      <c r="AX157" s="69">
        <f t="shared" si="94"/>
        <v>5788.125000000001</v>
      </c>
      <c r="AY157" s="69">
        <f t="shared" si="94"/>
        <v>5788.125000000001</v>
      </c>
      <c r="AZ157" s="69">
        <f t="shared" si="94"/>
        <v>5788.125000000001</v>
      </c>
      <c r="BA157" s="69">
        <f t="shared" si="94"/>
        <v>5788.125000000001</v>
      </c>
      <c r="BB157" s="69">
        <f t="shared" si="94"/>
        <v>5788.125000000001</v>
      </c>
      <c r="BC157" s="69">
        <f t="shared" si="94"/>
        <v>5788.125000000001</v>
      </c>
      <c r="BD157" s="69">
        <f>$B157*((1+$B$159)^4)</f>
        <v>6077.53125</v>
      </c>
      <c r="BE157" s="69">
        <f aca="true" t="shared" si="95" ref="BE157:BO157">$B157*((1+$B$159)^4)</f>
        <v>6077.53125</v>
      </c>
      <c r="BF157" s="69">
        <f t="shared" si="95"/>
        <v>6077.53125</v>
      </c>
      <c r="BG157" s="69">
        <f t="shared" si="95"/>
        <v>6077.53125</v>
      </c>
      <c r="BH157" s="69">
        <f t="shared" si="95"/>
        <v>6077.53125</v>
      </c>
      <c r="BI157" s="69">
        <f t="shared" si="95"/>
        <v>6077.53125</v>
      </c>
      <c r="BJ157" s="69">
        <f t="shared" si="95"/>
        <v>6077.53125</v>
      </c>
      <c r="BK157" s="69">
        <f t="shared" si="95"/>
        <v>6077.53125</v>
      </c>
      <c r="BL157" s="69">
        <f t="shared" si="95"/>
        <v>6077.53125</v>
      </c>
      <c r="BM157" s="69">
        <f t="shared" si="95"/>
        <v>6077.53125</v>
      </c>
      <c r="BN157" s="69">
        <f t="shared" si="95"/>
        <v>6077.53125</v>
      </c>
      <c r="BO157" s="69">
        <f t="shared" si="95"/>
        <v>6077.53125</v>
      </c>
    </row>
    <row r="158" spans="1:67" ht="13.5" thickBot="1">
      <c r="A158" t="s">
        <v>122</v>
      </c>
      <c r="B158" s="213"/>
      <c r="C158" s="188"/>
      <c r="D158" s="188"/>
      <c r="E158" s="188"/>
      <c r="F158" s="12"/>
      <c r="G158" s="1"/>
      <c r="H158" s="30">
        <f>H156*H157</f>
        <v>50000</v>
      </c>
      <c r="I158" s="30">
        <f aca="true" t="shared" si="96" ref="I158:AE158">I156*I157</f>
        <v>50000</v>
      </c>
      <c r="J158" s="30">
        <f t="shared" si="96"/>
        <v>50000</v>
      </c>
      <c r="K158" s="30">
        <f t="shared" si="96"/>
        <v>50000</v>
      </c>
      <c r="L158" s="30">
        <f t="shared" si="96"/>
        <v>50000</v>
      </c>
      <c r="M158" s="30">
        <f t="shared" si="96"/>
        <v>50000</v>
      </c>
      <c r="N158" s="30">
        <f t="shared" si="96"/>
        <v>50000</v>
      </c>
      <c r="O158" s="30">
        <f t="shared" si="96"/>
        <v>50000</v>
      </c>
      <c r="P158" s="30">
        <f t="shared" si="96"/>
        <v>50000</v>
      </c>
      <c r="Q158" s="30">
        <f t="shared" si="96"/>
        <v>50000</v>
      </c>
      <c r="R158" s="30">
        <f t="shared" si="96"/>
        <v>50000</v>
      </c>
      <c r="S158" s="30">
        <f t="shared" si="96"/>
        <v>50000</v>
      </c>
      <c r="T158" s="30">
        <f t="shared" si="96"/>
        <v>52500</v>
      </c>
      <c r="U158" s="30">
        <f t="shared" si="96"/>
        <v>52500</v>
      </c>
      <c r="V158" s="30">
        <f t="shared" si="96"/>
        <v>52500</v>
      </c>
      <c r="W158" s="30">
        <f t="shared" si="96"/>
        <v>52500</v>
      </c>
      <c r="X158" s="30">
        <f t="shared" si="96"/>
        <v>52500</v>
      </c>
      <c r="Y158" s="30">
        <f t="shared" si="96"/>
        <v>52500</v>
      </c>
      <c r="Z158" s="30">
        <f t="shared" si="96"/>
        <v>52500</v>
      </c>
      <c r="AA158" s="30">
        <f t="shared" si="96"/>
        <v>52500</v>
      </c>
      <c r="AB158" s="30">
        <f t="shared" si="96"/>
        <v>52500</v>
      </c>
      <c r="AC158" s="30">
        <f t="shared" si="96"/>
        <v>52500</v>
      </c>
      <c r="AD158" s="30">
        <f t="shared" si="96"/>
        <v>52500</v>
      </c>
      <c r="AE158" s="30">
        <f t="shared" si="96"/>
        <v>52500</v>
      </c>
      <c r="AF158" s="30">
        <f aca="true" t="shared" si="97" ref="AF158:BO158">AF156*AF157</f>
        <v>55125</v>
      </c>
      <c r="AG158" s="30">
        <f t="shared" si="97"/>
        <v>55125</v>
      </c>
      <c r="AH158" s="30">
        <f t="shared" si="97"/>
        <v>55125</v>
      </c>
      <c r="AI158" s="30">
        <f t="shared" si="97"/>
        <v>55125</v>
      </c>
      <c r="AJ158" s="30">
        <f t="shared" si="97"/>
        <v>55125</v>
      </c>
      <c r="AK158" s="30">
        <f t="shared" si="97"/>
        <v>55125</v>
      </c>
      <c r="AL158" s="30">
        <f t="shared" si="97"/>
        <v>55125</v>
      </c>
      <c r="AM158" s="30">
        <f t="shared" si="97"/>
        <v>55125</v>
      </c>
      <c r="AN158" s="30">
        <f t="shared" si="97"/>
        <v>55125</v>
      </c>
      <c r="AO158" s="30">
        <f t="shared" si="97"/>
        <v>55125</v>
      </c>
      <c r="AP158" s="30">
        <f t="shared" si="97"/>
        <v>55125</v>
      </c>
      <c r="AQ158" s="30">
        <f t="shared" si="97"/>
        <v>55125</v>
      </c>
      <c r="AR158" s="30">
        <f t="shared" si="97"/>
        <v>57881.25000000001</v>
      </c>
      <c r="AS158" s="30">
        <f t="shared" si="97"/>
        <v>57881.25000000001</v>
      </c>
      <c r="AT158" s="30">
        <f t="shared" si="97"/>
        <v>57881.25000000001</v>
      </c>
      <c r="AU158" s="30">
        <f t="shared" si="97"/>
        <v>57881.25000000001</v>
      </c>
      <c r="AV158" s="30">
        <f t="shared" si="97"/>
        <v>57881.25000000001</v>
      </c>
      <c r="AW158" s="30">
        <f t="shared" si="97"/>
        <v>57881.25000000001</v>
      </c>
      <c r="AX158" s="30">
        <f t="shared" si="97"/>
        <v>57881.25000000001</v>
      </c>
      <c r="AY158" s="30">
        <f t="shared" si="97"/>
        <v>57881.25000000001</v>
      </c>
      <c r="AZ158" s="30">
        <f t="shared" si="97"/>
        <v>57881.25000000001</v>
      </c>
      <c r="BA158" s="30">
        <f t="shared" si="97"/>
        <v>57881.25000000001</v>
      </c>
      <c r="BB158" s="30">
        <f t="shared" si="97"/>
        <v>57881.25000000001</v>
      </c>
      <c r="BC158" s="30">
        <f t="shared" si="97"/>
        <v>57881.25000000001</v>
      </c>
      <c r="BD158" s="30">
        <f t="shared" si="97"/>
        <v>60775.3125</v>
      </c>
      <c r="BE158" s="30">
        <f t="shared" si="97"/>
        <v>60775.3125</v>
      </c>
      <c r="BF158" s="30">
        <f t="shared" si="97"/>
        <v>60775.3125</v>
      </c>
      <c r="BG158" s="30">
        <f t="shared" si="97"/>
        <v>60775.3125</v>
      </c>
      <c r="BH158" s="30">
        <f t="shared" si="97"/>
        <v>60775.3125</v>
      </c>
      <c r="BI158" s="30">
        <f t="shared" si="97"/>
        <v>60775.3125</v>
      </c>
      <c r="BJ158" s="30">
        <f t="shared" si="97"/>
        <v>60775.3125</v>
      </c>
      <c r="BK158" s="30">
        <f t="shared" si="97"/>
        <v>60775.3125</v>
      </c>
      <c r="BL158" s="30">
        <f t="shared" si="97"/>
        <v>60775.3125</v>
      </c>
      <c r="BM158" s="30">
        <f t="shared" si="97"/>
        <v>60775.3125</v>
      </c>
      <c r="BN158" s="30">
        <f t="shared" si="97"/>
        <v>60775.3125</v>
      </c>
      <c r="BO158" s="30">
        <f t="shared" si="97"/>
        <v>60775.3125</v>
      </c>
    </row>
    <row r="159" spans="1:67" ht="13.5" thickTop="1">
      <c r="A159" t="s">
        <v>134</v>
      </c>
      <c r="B159" s="153">
        <v>0.05</v>
      </c>
      <c r="C159" s="188"/>
      <c r="D159" s="188"/>
      <c r="E159" s="188"/>
      <c r="F159" s="12"/>
      <c r="G159" s="1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</row>
    <row r="160" spans="2:67" ht="12.75">
      <c r="B160" s="213"/>
      <c r="C160" s="188"/>
      <c r="D160" s="188"/>
      <c r="E160" s="188"/>
      <c r="F160" s="12"/>
      <c r="G160" s="1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</row>
    <row r="161" spans="1:67" ht="15.75">
      <c r="A161" s="33" t="s">
        <v>129</v>
      </c>
      <c r="B161" s="213"/>
      <c r="C161" s="188"/>
      <c r="D161" s="188"/>
      <c r="E161" s="188"/>
      <c r="F161" s="12"/>
      <c r="G161" s="1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</row>
    <row r="162" spans="2:67" ht="12.75">
      <c r="B162" s="213"/>
      <c r="C162" s="188"/>
      <c r="D162" s="188"/>
      <c r="E162" s="188"/>
      <c r="F162" s="12"/>
      <c r="G162" s="1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</row>
    <row r="163" spans="1:67" ht="12.75">
      <c r="A163" t="s">
        <v>125</v>
      </c>
      <c r="B163" s="154">
        <v>8</v>
      </c>
      <c r="C163" s="188"/>
      <c r="D163" s="188"/>
      <c r="E163" s="188"/>
      <c r="F163" s="12"/>
      <c r="G163" s="1"/>
      <c r="H163" s="22">
        <f>$B163</f>
        <v>8</v>
      </c>
      <c r="I163" s="22">
        <f aca="true" t="shared" si="98" ref="I163:AF165">$B163</f>
        <v>8</v>
      </c>
      <c r="J163" s="22">
        <f t="shared" si="98"/>
        <v>8</v>
      </c>
      <c r="K163" s="22">
        <f t="shared" si="98"/>
        <v>8</v>
      </c>
      <c r="L163" s="22">
        <f t="shared" si="98"/>
        <v>8</v>
      </c>
      <c r="M163" s="22">
        <f t="shared" si="98"/>
        <v>8</v>
      </c>
      <c r="N163" s="22">
        <f t="shared" si="98"/>
        <v>8</v>
      </c>
      <c r="O163" s="22">
        <f t="shared" si="98"/>
        <v>8</v>
      </c>
      <c r="P163" s="22">
        <f t="shared" si="98"/>
        <v>8</v>
      </c>
      <c r="Q163" s="22">
        <f t="shared" si="98"/>
        <v>8</v>
      </c>
      <c r="R163" s="22">
        <f t="shared" si="98"/>
        <v>8</v>
      </c>
      <c r="S163" s="22">
        <f t="shared" si="98"/>
        <v>8</v>
      </c>
      <c r="T163" s="22">
        <f t="shared" si="98"/>
        <v>8</v>
      </c>
      <c r="U163" s="22">
        <f t="shared" si="98"/>
        <v>8</v>
      </c>
      <c r="V163" s="22">
        <f t="shared" si="98"/>
        <v>8</v>
      </c>
      <c r="W163" s="22">
        <f t="shared" si="98"/>
        <v>8</v>
      </c>
      <c r="X163" s="22">
        <f t="shared" si="98"/>
        <v>8</v>
      </c>
      <c r="Y163" s="22">
        <f t="shared" si="98"/>
        <v>8</v>
      </c>
      <c r="Z163" s="22">
        <f t="shared" si="98"/>
        <v>8</v>
      </c>
      <c r="AA163" s="22">
        <f t="shared" si="98"/>
        <v>8</v>
      </c>
      <c r="AB163" s="22">
        <f t="shared" si="98"/>
        <v>8</v>
      </c>
      <c r="AC163" s="22">
        <f t="shared" si="98"/>
        <v>8</v>
      </c>
      <c r="AD163" s="22">
        <f t="shared" si="98"/>
        <v>8</v>
      </c>
      <c r="AE163" s="22">
        <f t="shared" si="98"/>
        <v>8</v>
      </c>
      <c r="AF163" s="22">
        <f t="shared" si="98"/>
        <v>8</v>
      </c>
      <c r="AG163" s="22">
        <f aca="true" t="shared" si="99" ref="AG163:BO164">$B163</f>
        <v>8</v>
      </c>
      <c r="AH163" s="22">
        <f t="shared" si="99"/>
        <v>8</v>
      </c>
      <c r="AI163" s="22">
        <f t="shared" si="99"/>
        <v>8</v>
      </c>
      <c r="AJ163" s="22">
        <f t="shared" si="99"/>
        <v>8</v>
      </c>
      <c r="AK163" s="22">
        <f t="shared" si="99"/>
        <v>8</v>
      </c>
      <c r="AL163" s="22">
        <f t="shared" si="99"/>
        <v>8</v>
      </c>
      <c r="AM163" s="22">
        <f t="shared" si="99"/>
        <v>8</v>
      </c>
      <c r="AN163" s="22">
        <f t="shared" si="99"/>
        <v>8</v>
      </c>
      <c r="AO163" s="22">
        <f t="shared" si="99"/>
        <v>8</v>
      </c>
      <c r="AP163" s="22">
        <f t="shared" si="99"/>
        <v>8</v>
      </c>
      <c r="AQ163" s="22">
        <f t="shared" si="99"/>
        <v>8</v>
      </c>
      <c r="AR163" s="22">
        <f t="shared" si="99"/>
        <v>8</v>
      </c>
      <c r="AS163" s="22">
        <f t="shared" si="99"/>
        <v>8</v>
      </c>
      <c r="AT163" s="22">
        <f t="shared" si="99"/>
        <v>8</v>
      </c>
      <c r="AU163" s="22">
        <f t="shared" si="99"/>
        <v>8</v>
      </c>
      <c r="AV163" s="22">
        <f t="shared" si="99"/>
        <v>8</v>
      </c>
      <c r="AW163" s="22">
        <f t="shared" si="99"/>
        <v>8</v>
      </c>
      <c r="AX163" s="22">
        <f t="shared" si="99"/>
        <v>8</v>
      </c>
      <c r="AY163" s="22">
        <f t="shared" si="99"/>
        <v>8</v>
      </c>
      <c r="AZ163" s="22">
        <f t="shared" si="99"/>
        <v>8</v>
      </c>
      <c r="BA163" s="22">
        <f t="shared" si="99"/>
        <v>8</v>
      </c>
      <c r="BB163" s="22">
        <f t="shared" si="99"/>
        <v>8</v>
      </c>
      <c r="BC163" s="22">
        <f t="shared" si="99"/>
        <v>8</v>
      </c>
      <c r="BD163" s="22">
        <f t="shared" si="99"/>
        <v>8</v>
      </c>
      <c r="BE163" s="22">
        <f t="shared" si="99"/>
        <v>8</v>
      </c>
      <c r="BF163" s="22">
        <f t="shared" si="99"/>
        <v>8</v>
      </c>
      <c r="BG163" s="22">
        <f t="shared" si="99"/>
        <v>8</v>
      </c>
      <c r="BH163" s="22">
        <f t="shared" si="99"/>
        <v>8</v>
      </c>
      <c r="BI163" s="22">
        <f t="shared" si="99"/>
        <v>8</v>
      </c>
      <c r="BJ163" s="22">
        <f t="shared" si="99"/>
        <v>8</v>
      </c>
      <c r="BK163" s="22">
        <f t="shared" si="99"/>
        <v>8</v>
      </c>
      <c r="BL163" s="22">
        <f t="shared" si="99"/>
        <v>8</v>
      </c>
      <c r="BM163" s="22">
        <f t="shared" si="99"/>
        <v>8</v>
      </c>
      <c r="BN163" s="22">
        <f t="shared" si="99"/>
        <v>8</v>
      </c>
      <c r="BO163" s="22">
        <f t="shared" si="99"/>
        <v>8</v>
      </c>
    </row>
    <row r="164" spans="1:67" ht="12.75">
      <c r="A164" t="s">
        <v>126</v>
      </c>
      <c r="B164" s="154">
        <v>2</v>
      </c>
      <c r="C164" s="188"/>
      <c r="D164" s="188"/>
      <c r="E164" s="188"/>
      <c r="F164" s="12"/>
      <c r="G164" s="1"/>
      <c r="H164" s="22">
        <f>$B164</f>
        <v>2</v>
      </c>
      <c r="I164" s="22">
        <f t="shared" si="98"/>
        <v>2</v>
      </c>
      <c r="J164" s="22">
        <f t="shared" si="98"/>
        <v>2</v>
      </c>
      <c r="K164" s="22">
        <f t="shared" si="98"/>
        <v>2</v>
      </c>
      <c r="L164" s="22">
        <f t="shared" si="98"/>
        <v>2</v>
      </c>
      <c r="M164" s="22">
        <f t="shared" si="98"/>
        <v>2</v>
      </c>
      <c r="N164" s="22">
        <f t="shared" si="98"/>
        <v>2</v>
      </c>
      <c r="O164" s="22">
        <f t="shared" si="98"/>
        <v>2</v>
      </c>
      <c r="P164" s="22">
        <f t="shared" si="98"/>
        <v>2</v>
      </c>
      <c r="Q164" s="22">
        <f t="shared" si="98"/>
        <v>2</v>
      </c>
      <c r="R164" s="22">
        <f t="shared" si="98"/>
        <v>2</v>
      </c>
      <c r="S164" s="22">
        <f t="shared" si="98"/>
        <v>2</v>
      </c>
      <c r="T164" s="22">
        <f t="shared" si="98"/>
        <v>2</v>
      </c>
      <c r="U164" s="22">
        <f t="shared" si="98"/>
        <v>2</v>
      </c>
      <c r="V164" s="22">
        <f t="shared" si="98"/>
        <v>2</v>
      </c>
      <c r="W164" s="22">
        <f t="shared" si="98"/>
        <v>2</v>
      </c>
      <c r="X164" s="22">
        <f t="shared" si="98"/>
        <v>2</v>
      </c>
      <c r="Y164" s="22">
        <f t="shared" si="98"/>
        <v>2</v>
      </c>
      <c r="Z164" s="22">
        <f t="shared" si="98"/>
        <v>2</v>
      </c>
      <c r="AA164" s="22">
        <f t="shared" si="98"/>
        <v>2</v>
      </c>
      <c r="AB164" s="22">
        <f t="shared" si="98"/>
        <v>2</v>
      </c>
      <c r="AC164" s="22">
        <f t="shared" si="98"/>
        <v>2</v>
      </c>
      <c r="AD164" s="22">
        <f t="shared" si="98"/>
        <v>2</v>
      </c>
      <c r="AE164" s="22">
        <f t="shared" si="98"/>
        <v>2</v>
      </c>
      <c r="AF164" s="22">
        <f t="shared" si="98"/>
        <v>2</v>
      </c>
      <c r="AG164" s="22">
        <f t="shared" si="99"/>
        <v>2</v>
      </c>
      <c r="AH164" s="22">
        <f t="shared" si="99"/>
        <v>2</v>
      </c>
      <c r="AI164" s="22">
        <f t="shared" si="99"/>
        <v>2</v>
      </c>
      <c r="AJ164" s="22">
        <f t="shared" si="99"/>
        <v>2</v>
      </c>
      <c r="AK164" s="22">
        <f t="shared" si="99"/>
        <v>2</v>
      </c>
      <c r="AL164" s="22">
        <f t="shared" si="99"/>
        <v>2</v>
      </c>
      <c r="AM164" s="22">
        <f t="shared" si="99"/>
        <v>2</v>
      </c>
      <c r="AN164" s="22">
        <f t="shared" si="99"/>
        <v>2</v>
      </c>
      <c r="AO164" s="22">
        <f t="shared" si="99"/>
        <v>2</v>
      </c>
      <c r="AP164" s="22">
        <f t="shared" si="99"/>
        <v>2</v>
      </c>
      <c r="AQ164" s="22">
        <f t="shared" si="99"/>
        <v>2</v>
      </c>
      <c r="AR164" s="22">
        <f t="shared" si="99"/>
        <v>2</v>
      </c>
      <c r="AS164" s="22">
        <f t="shared" si="99"/>
        <v>2</v>
      </c>
      <c r="AT164" s="22">
        <f t="shared" si="99"/>
        <v>2</v>
      </c>
      <c r="AU164" s="22">
        <f t="shared" si="99"/>
        <v>2</v>
      </c>
      <c r="AV164" s="22">
        <f t="shared" si="99"/>
        <v>2</v>
      </c>
      <c r="AW164" s="22">
        <f t="shared" si="99"/>
        <v>2</v>
      </c>
      <c r="AX164" s="22">
        <f t="shared" si="99"/>
        <v>2</v>
      </c>
      <c r="AY164" s="22">
        <f t="shared" si="99"/>
        <v>2</v>
      </c>
      <c r="AZ164" s="22">
        <f t="shared" si="99"/>
        <v>2</v>
      </c>
      <c r="BA164" s="22">
        <f t="shared" si="99"/>
        <v>2</v>
      </c>
      <c r="BB164" s="22">
        <f t="shared" si="99"/>
        <v>2</v>
      </c>
      <c r="BC164" s="22">
        <f t="shared" si="99"/>
        <v>2</v>
      </c>
      <c r="BD164" s="22">
        <f t="shared" si="99"/>
        <v>2</v>
      </c>
      <c r="BE164" s="22">
        <f t="shared" si="99"/>
        <v>2</v>
      </c>
      <c r="BF164" s="22">
        <f t="shared" si="99"/>
        <v>2</v>
      </c>
      <c r="BG164" s="22">
        <f t="shared" si="99"/>
        <v>2</v>
      </c>
      <c r="BH164" s="22">
        <f t="shared" si="99"/>
        <v>2</v>
      </c>
      <c r="BI164" s="22">
        <f t="shared" si="99"/>
        <v>2</v>
      </c>
      <c r="BJ164" s="22">
        <f t="shared" si="99"/>
        <v>2</v>
      </c>
      <c r="BK164" s="22">
        <f t="shared" si="99"/>
        <v>2</v>
      </c>
      <c r="BL164" s="22">
        <f t="shared" si="99"/>
        <v>2</v>
      </c>
      <c r="BM164" s="22">
        <f t="shared" si="99"/>
        <v>2</v>
      </c>
      <c r="BN164" s="22">
        <f t="shared" si="99"/>
        <v>2</v>
      </c>
      <c r="BO164" s="22">
        <f t="shared" si="99"/>
        <v>2</v>
      </c>
    </row>
    <row r="165" spans="1:67" ht="12.75">
      <c r="A165" t="s">
        <v>127</v>
      </c>
      <c r="B165" s="217">
        <v>800</v>
      </c>
      <c r="C165" s="188"/>
      <c r="D165" s="188"/>
      <c r="E165" s="188"/>
      <c r="F165" s="12"/>
      <c r="G165" s="1"/>
      <c r="H165" s="69">
        <f>$B165</f>
        <v>800</v>
      </c>
      <c r="I165" s="69">
        <f t="shared" si="98"/>
        <v>800</v>
      </c>
      <c r="J165" s="69">
        <f t="shared" si="98"/>
        <v>800</v>
      </c>
      <c r="K165" s="69">
        <f t="shared" si="98"/>
        <v>800</v>
      </c>
      <c r="L165" s="69">
        <f t="shared" si="98"/>
        <v>800</v>
      </c>
      <c r="M165" s="69">
        <f t="shared" si="98"/>
        <v>800</v>
      </c>
      <c r="N165" s="69">
        <f t="shared" si="98"/>
        <v>800</v>
      </c>
      <c r="O165" s="69">
        <f t="shared" si="98"/>
        <v>800</v>
      </c>
      <c r="P165" s="69">
        <f t="shared" si="98"/>
        <v>800</v>
      </c>
      <c r="Q165" s="69">
        <f t="shared" si="98"/>
        <v>800</v>
      </c>
      <c r="R165" s="69">
        <f t="shared" si="98"/>
        <v>800</v>
      </c>
      <c r="S165" s="69">
        <f t="shared" si="98"/>
        <v>800</v>
      </c>
      <c r="T165" s="69">
        <f>$B165*(1+$B$167)</f>
        <v>832</v>
      </c>
      <c r="U165" s="69">
        <f aca="true" t="shared" si="100" ref="U165:AE165">$B165*(1+$B$167)</f>
        <v>832</v>
      </c>
      <c r="V165" s="69">
        <f t="shared" si="100"/>
        <v>832</v>
      </c>
      <c r="W165" s="69">
        <f t="shared" si="100"/>
        <v>832</v>
      </c>
      <c r="X165" s="69">
        <f t="shared" si="100"/>
        <v>832</v>
      </c>
      <c r="Y165" s="69">
        <f t="shared" si="100"/>
        <v>832</v>
      </c>
      <c r="Z165" s="69">
        <f t="shared" si="100"/>
        <v>832</v>
      </c>
      <c r="AA165" s="69">
        <f t="shared" si="100"/>
        <v>832</v>
      </c>
      <c r="AB165" s="69">
        <f t="shared" si="100"/>
        <v>832</v>
      </c>
      <c r="AC165" s="69">
        <f t="shared" si="100"/>
        <v>832</v>
      </c>
      <c r="AD165" s="69">
        <f t="shared" si="100"/>
        <v>832</v>
      </c>
      <c r="AE165" s="69">
        <f t="shared" si="100"/>
        <v>832</v>
      </c>
      <c r="AF165" s="69">
        <f>$B165*((1+$B$167)^2)</f>
        <v>865.2800000000001</v>
      </c>
      <c r="AG165" s="69">
        <f aca="true" t="shared" si="101" ref="AG165:AQ165">$B165*((1+$B$167)^2)</f>
        <v>865.2800000000001</v>
      </c>
      <c r="AH165" s="69">
        <f t="shared" si="101"/>
        <v>865.2800000000001</v>
      </c>
      <c r="AI165" s="69">
        <f t="shared" si="101"/>
        <v>865.2800000000001</v>
      </c>
      <c r="AJ165" s="69">
        <f t="shared" si="101"/>
        <v>865.2800000000001</v>
      </c>
      <c r="AK165" s="69">
        <f t="shared" si="101"/>
        <v>865.2800000000001</v>
      </c>
      <c r="AL165" s="69">
        <f t="shared" si="101"/>
        <v>865.2800000000001</v>
      </c>
      <c r="AM165" s="69">
        <f t="shared" si="101"/>
        <v>865.2800000000001</v>
      </c>
      <c r="AN165" s="69">
        <f t="shared" si="101"/>
        <v>865.2800000000001</v>
      </c>
      <c r="AO165" s="69">
        <f t="shared" si="101"/>
        <v>865.2800000000001</v>
      </c>
      <c r="AP165" s="69">
        <f t="shared" si="101"/>
        <v>865.2800000000001</v>
      </c>
      <c r="AQ165" s="69">
        <f t="shared" si="101"/>
        <v>865.2800000000001</v>
      </c>
      <c r="AR165" s="69">
        <f>$B165*((1+$B$167)^3)</f>
        <v>899.8912</v>
      </c>
      <c r="AS165" s="69">
        <f aca="true" t="shared" si="102" ref="AS165:BC165">$B165*((1+$B$167)^3)</f>
        <v>899.8912</v>
      </c>
      <c r="AT165" s="69">
        <f t="shared" si="102"/>
        <v>899.8912</v>
      </c>
      <c r="AU165" s="69">
        <f t="shared" si="102"/>
        <v>899.8912</v>
      </c>
      <c r="AV165" s="69">
        <f t="shared" si="102"/>
        <v>899.8912</v>
      </c>
      <c r="AW165" s="69">
        <f t="shared" si="102"/>
        <v>899.8912</v>
      </c>
      <c r="AX165" s="69">
        <f t="shared" si="102"/>
        <v>899.8912</v>
      </c>
      <c r="AY165" s="69">
        <f t="shared" si="102"/>
        <v>899.8912</v>
      </c>
      <c r="AZ165" s="69">
        <f t="shared" si="102"/>
        <v>899.8912</v>
      </c>
      <c r="BA165" s="69">
        <f t="shared" si="102"/>
        <v>899.8912</v>
      </c>
      <c r="BB165" s="69">
        <f t="shared" si="102"/>
        <v>899.8912</v>
      </c>
      <c r="BC165" s="69">
        <f t="shared" si="102"/>
        <v>899.8912</v>
      </c>
      <c r="BD165" s="69">
        <f>$B165*((1+$B$167)^4)</f>
        <v>935.8868480000002</v>
      </c>
      <c r="BE165" s="69">
        <f aca="true" t="shared" si="103" ref="BE165:BO165">$B165*((1+$B$167)^4)</f>
        <v>935.8868480000002</v>
      </c>
      <c r="BF165" s="69">
        <f t="shared" si="103"/>
        <v>935.8868480000002</v>
      </c>
      <c r="BG165" s="69">
        <f t="shared" si="103"/>
        <v>935.8868480000002</v>
      </c>
      <c r="BH165" s="69">
        <f t="shared" si="103"/>
        <v>935.8868480000002</v>
      </c>
      <c r="BI165" s="69">
        <f t="shared" si="103"/>
        <v>935.8868480000002</v>
      </c>
      <c r="BJ165" s="69">
        <f t="shared" si="103"/>
        <v>935.8868480000002</v>
      </c>
      <c r="BK165" s="69">
        <f t="shared" si="103"/>
        <v>935.8868480000002</v>
      </c>
      <c r="BL165" s="69">
        <f t="shared" si="103"/>
        <v>935.8868480000002</v>
      </c>
      <c r="BM165" s="69">
        <f t="shared" si="103"/>
        <v>935.8868480000002</v>
      </c>
      <c r="BN165" s="69">
        <f t="shared" si="103"/>
        <v>935.8868480000002</v>
      </c>
      <c r="BO165" s="69">
        <f t="shared" si="103"/>
        <v>935.8868480000002</v>
      </c>
    </row>
    <row r="166" spans="1:67" ht="13.5" thickBot="1">
      <c r="A166" t="s">
        <v>128</v>
      </c>
      <c r="B166" s="213"/>
      <c r="C166" s="188"/>
      <c r="D166" s="188"/>
      <c r="E166" s="188"/>
      <c r="F166" s="12"/>
      <c r="G166" s="1"/>
      <c r="H166" s="30">
        <f>+H163*H164*H165</f>
        <v>12800</v>
      </c>
      <c r="I166" s="30">
        <f aca="true" t="shared" si="104" ref="I166:BO166">+I163*I164*I165</f>
        <v>12800</v>
      </c>
      <c r="J166" s="30">
        <f t="shared" si="104"/>
        <v>12800</v>
      </c>
      <c r="K166" s="30">
        <f t="shared" si="104"/>
        <v>12800</v>
      </c>
      <c r="L166" s="30">
        <f t="shared" si="104"/>
        <v>12800</v>
      </c>
      <c r="M166" s="30">
        <f t="shared" si="104"/>
        <v>12800</v>
      </c>
      <c r="N166" s="30">
        <f t="shared" si="104"/>
        <v>12800</v>
      </c>
      <c r="O166" s="30">
        <f t="shared" si="104"/>
        <v>12800</v>
      </c>
      <c r="P166" s="30">
        <f t="shared" si="104"/>
        <v>12800</v>
      </c>
      <c r="Q166" s="30">
        <f t="shared" si="104"/>
        <v>12800</v>
      </c>
      <c r="R166" s="30">
        <f t="shared" si="104"/>
        <v>12800</v>
      </c>
      <c r="S166" s="30">
        <f t="shared" si="104"/>
        <v>12800</v>
      </c>
      <c r="T166" s="30">
        <f t="shared" si="104"/>
        <v>13312</v>
      </c>
      <c r="U166" s="30">
        <f t="shared" si="104"/>
        <v>13312</v>
      </c>
      <c r="V166" s="30">
        <f t="shared" si="104"/>
        <v>13312</v>
      </c>
      <c r="W166" s="30">
        <f t="shared" si="104"/>
        <v>13312</v>
      </c>
      <c r="X166" s="30">
        <f t="shared" si="104"/>
        <v>13312</v>
      </c>
      <c r="Y166" s="30">
        <f t="shared" si="104"/>
        <v>13312</v>
      </c>
      <c r="Z166" s="30">
        <f t="shared" si="104"/>
        <v>13312</v>
      </c>
      <c r="AA166" s="30">
        <f t="shared" si="104"/>
        <v>13312</v>
      </c>
      <c r="AB166" s="30">
        <f t="shared" si="104"/>
        <v>13312</v>
      </c>
      <c r="AC166" s="30">
        <f t="shared" si="104"/>
        <v>13312</v>
      </c>
      <c r="AD166" s="30">
        <f t="shared" si="104"/>
        <v>13312</v>
      </c>
      <c r="AE166" s="30">
        <f t="shared" si="104"/>
        <v>13312</v>
      </c>
      <c r="AF166" s="30">
        <f t="shared" si="104"/>
        <v>13844.480000000001</v>
      </c>
      <c r="AG166" s="30">
        <f t="shared" si="104"/>
        <v>13844.480000000001</v>
      </c>
      <c r="AH166" s="30">
        <f t="shared" si="104"/>
        <v>13844.480000000001</v>
      </c>
      <c r="AI166" s="30">
        <f t="shared" si="104"/>
        <v>13844.480000000001</v>
      </c>
      <c r="AJ166" s="30">
        <f t="shared" si="104"/>
        <v>13844.480000000001</v>
      </c>
      <c r="AK166" s="30">
        <f t="shared" si="104"/>
        <v>13844.480000000001</v>
      </c>
      <c r="AL166" s="30">
        <f t="shared" si="104"/>
        <v>13844.480000000001</v>
      </c>
      <c r="AM166" s="30">
        <f t="shared" si="104"/>
        <v>13844.480000000001</v>
      </c>
      <c r="AN166" s="30">
        <f t="shared" si="104"/>
        <v>13844.480000000001</v>
      </c>
      <c r="AO166" s="30">
        <f t="shared" si="104"/>
        <v>13844.480000000001</v>
      </c>
      <c r="AP166" s="30">
        <f t="shared" si="104"/>
        <v>13844.480000000001</v>
      </c>
      <c r="AQ166" s="30">
        <f t="shared" si="104"/>
        <v>13844.480000000001</v>
      </c>
      <c r="AR166" s="30">
        <f t="shared" si="104"/>
        <v>14398.2592</v>
      </c>
      <c r="AS166" s="30">
        <f t="shared" si="104"/>
        <v>14398.2592</v>
      </c>
      <c r="AT166" s="30">
        <f t="shared" si="104"/>
        <v>14398.2592</v>
      </c>
      <c r="AU166" s="30">
        <f t="shared" si="104"/>
        <v>14398.2592</v>
      </c>
      <c r="AV166" s="30">
        <f t="shared" si="104"/>
        <v>14398.2592</v>
      </c>
      <c r="AW166" s="30">
        <f t="shared" si="104"/>
        <v>14398.2592</v>
      </c>
      <c r="AX166" s="30">
        <f t="shared" si="104"/>
        <v>14398.2592</v>
      </c>
      <c r="AY166" s="30">
        <f t="shared" si="104"/>
        <v>14398.2592</v>
      </c>
      <c r="AZ166" s="30">
        <f t="shared" si="104"/>
        <v>14398.2592</v>
      </c>
      <c r="BA166" s="30">
        <f t="shared" si="104"/>
        <v>14398.2592</v>
      </c>
      <c r="BB166" s="30">
        <f t="shared" si="104"/>
        <v>14398.2592</v>
      </c>
      <c r="BC166" s="30">
        <f t="shared" si="104"/>
        <v>14398.2592</v>
      </c>
      <c r="BD166" s="30">
        <f t="shared" si="104"/>
        <v>14974.189568000003</v>
      </c>
      <c r="BE166" s="30">
        <f t="shared" si="104"/>
        <v>14974.189568000003</v>
      </c>
      <c r="BF166" s="30">
        <f t="shared" si="104"/>
        <v>14974.189568000003</v>
      </c>
      <c r="BG166" s="30">
        <f t="shared" si="104"/>
        <v>14974.189568000003</v>
      </c>
      <c r="BH166" s="30">
        <f t="shared" si="104"/>
        <v>14974.189568000003</v>
      </c>
      <c r="BI166" s="30">
        <f t="shared" si="104"/>
        <v>14974.189568000003</v>
      </c>
      <c r="BJ166" s="30">
        <f t="shared" si="104"/>
        <v>14974.189568000003</v>
      </c>
      <c r="BK166" s="30">
        <f t="shared" si="104"/>
        <v>14974.189568000003</v>
      </c>
      <c r="BL166" s="30">
        <f t="shared" si="104"/>
        <v>14974.189568000003</v>
      </c>
      <c r="BM166" s="30">
        <f t="shared" si="104"/>
        <v>14974.189568000003</v>
      </c>
      <c r="BN166" s="30">
        <f t="shared" si="104"/>
        <v>14974.189568000003</v>
      </c>
      <c r="BO166" s="30">
        <f t="shared" si="104"/>
        <v>14974.189568000003</v>
      </c>
    </row>
    <row r="167" spans="1:67" ht="13.5" thickTop="1">
      <c r="A167" t="s">
        <v>184</v>
      </c>
      <c r="B167" s="153">
        <v>0.04</v>
      </c>
      <c r="C167" s="188"/>
      <c r="D167" s="188"/>
      <c r="E167" s="188"/>
      <c r="F167" s="12"/>
      <c r="G167" s="1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</row>
    <row r="168" spans="2:67" ht="12.75">
      <c r="B168" s="213"/>
      <c r="C168" s="188"/>
      <c r="D168" s="188"/>
      <c r="E168" s="188"/>
      <c r="F168" s="12"/>
      <c r="G168" s="1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</row>
    <row r="169" spans="1:67" ht="15.75">
      <c r="A169" s="33" t="s">
        <v>130</v>
      </c>
      <c r="B169" s="213"/>
      <c r="C169" s="188"/>
      <c r="D169" s="188"/>
      <c r="E169" s="188"/>
      <c r="F169" s="12"/>
      <c r="G169" s="1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</row>
    <row r="170" spans="1:67" ht="15.75">
      <c r="A170" s="33"/>
      <c r="B170" s="213"/>
      <c r="C170" s="188"/>
      <c r="D170" s="188"/>
      <c r="E170" s="188"/>
      <c r="F170" s="12"/>
      <c r="G170" s="1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</row>
    <row r="171" spans="1:67" ht="12.75">
      <c r="A171" t="s">
        <v>131</v>
      </c>
      <c r="B171" s="217">
        <v>1500</v>
      </c>
      <c r="C171" s="188"/>
      <c r="D171" s="188"/>
      <c r="E171" s="188"/>
      <c r="F171" s="12"/>
      <c r="G171" s="1"/>
      <c r="H171" s="38">
        <f aca="true" t="shared" si="105" ref="H171:S173">$B171</f>
        <v>1500</v>
      </c>
      <c r="I171" s="38">
        <f t="shared" si="105"/>
        <v>1500</v>
      </c>
      <c r="J171" s="38">
        <f t="shared" si="105"/>
        <v>1500</v>
      </c>
      <c r="K171" s="38">
        <f t="shared" si="105"/>
        <v>1500</v>
      </c>
      <c r="L171" s="38">
        <f t="shared" si="105"/>
        <v>1500</v>
      </c>
      <c r="M171" s="38">
        <f t="shared" si="105"/>
        <v>1500</v>
      </c>
      <c r="N171" s="38">
        <f t="shared" si="105"/>
        <v>1500</v>
      </c>
      <c r="O171" s="38">
        <f t="shared" si="105"/>
        <v>1500</v>
      </c>
      <c r="P171" s="38">
        <f t="shared" si="105"/>
        <v>1500</v>
      </c>
      <c r="Q171" s="38">
        <f t="shared" si="105"/>
        <v>1500</v>
      </c>
      <c r="R171" s="38">
        <f t="shared" si="105"/>
        <v>1500</v>
      </c>
      <c r="S171" s="38">
        <f t="shared" si="105"/>
        <v>1500</v>
      </c>
      <c r="T171" s="38">
        <f>$B171*(1+$B$175)</f>
        <v>1560</v>
      </c>
      <c r="U171" s="38">
        <f aca="true" t="shared" si="106" ref="U171:AE171">$B171*(1+$B$175)</f>
        <v>1560</v>
      </c>
      <c r="V171" s="38">
        <f t="shared" si="106"/>
        <v>1560</v>
      </c>
      <c r="W171" s="38">
        <f t="shared" si="106"/>
        <v>1560</v>
      </c>
      <c r="X171" s="38">
        <f t="shared" si="106"/>
        <v>1560</v>
      </c>
      <c r="Y171" s="38">
        <f t="shared" si="106"/>
        <v>1560</v>
      </c>
      <c r="Z171" s="38">
        <f t="shared" si="106"/>
        <v>1560</v>
      </c>
      <c r="AA171" s="38">
        <f t="shared" si="106"/>
        <v>1560</v>
      </c>
      <c r="AB171" s="38">
        <f t="shared" si="106"/>
        <v>1560</v>
      </c>
      <c r="AC171" s="38">
        <f t="shared" si="106"/>
        <v>1560</v>
      </c>
      <c r="AD171" s="38">
        <f t="shared" si="106"/>
        <v>1560</v>
      </c>
      <c r="AE171" s="38">
        <f t="shared" si="106"/>
        <v>1560</v>
      </c>
      <c r="AF171" s="38">
        <f>$B171*((1+$B$175)^2)</f>
        <v>1622.4</v>
      </c>
      <c r="AG171" s="38">
        <f aca="true" t="shared" si="107" ref="AG171:AQ171">$B171*((1+$B$175)^2)</f>
        <v>1622.4</v>
      </c>
      <c r="AH171" s="38">
        <f t="shared" si="107"/>
        <v>1622.4</v>
      </c>
      <c r="AI171" s="38">
        <f t="shared" si="107"/>
        <v>1622.4</v>
      </c>
      <c r="AJ171" s="38">
        <f t="shared" si="107"/>
        <v>1622.4</v>
      </c>
      <c r="AK171" s="38">
        <f t="shared" si="107"/>
        <v>1622.4</v>
      </c>
      <c r="AL171" s="38">
        <f t="shared" si="107"/>
        <v>1622.4</v>
      </c>
      <c r="AM171" s="38">
        <f t="shared" si="107"/>
        <v>1622.4</v>
      </c>
      <c r="AN171" s="38">
        <f t="shared" si="107"/>
        <v>1622.4</v>
      </c>
      <c r="AO171" s="38">
        <f t="shared" si="107"/>
        <v>1622.4</v>
      </c>
      <c r="AP171" s="38">
        <f t="shared" si="107"/>
        <v>1622.4</v>
      </c>
      <c r="AQ171" s="38">
        <f t="shared" si="107"/>
        <v>1622.4</v>
      </c>
      <c r="AR171" s="38">
        <f>$B171*((1+$B$175)^3)</f>
        <v>1687.296</v>
      </c>
      <c r="AS171" s="38">
        <f aca="true" t="shared" si="108" ref="AS171:BC171">$B171*((1+$B$175)^3)</f>
        <v>1687.296</v>
      </c>
      <c r="AT171" s="38">
        <f t="shared" si="108"/>
        <v>1687.296</v>
      </c>
      <c r="AU171" s="38">
        <f t="shared" si="108"/>
        <v>1687.296</v>
      </c>
      <c r="AV171" s="38">
        <f t="shared" si="108"/>
        <v>1687.296</v>
      </c>
      <c r="AW171" s="38">
        <f t="shared" si="108"/>
        <v>1687.296</v>
      </c>
      <c r="AX171" s="38">
        <f t="shared" si="108"/>
        <v>1687.296</v>
      </c>
      <c r="AY171" s="38">
        <f t="shared" si="108"/>
        <v>1687.296</v>
      </c>
      <c r="AZ171" s="38">
        <f t="shared" si="108"/>
        <v>1687.296</v>
      </c>
      <c r="BA171" s="38">
        <f t="shared" si="108"/>
        <v>1687.296</v>
      </c>
      <c r="BB171" s="38">
        <f t="shared" si="108"/>
        <v>1687.296</v>
      </c>
      <c r="BC171" s="38">
        <f t="shared" si="108"/>
        <v>1687.296</v>
      </c>
      <c r="BD171" s="38">
        <f>$B171*((1+$B$175)^4)</f>
        <v>1754.7878400000004</v>
      </c>
      <c r="BE171" s="38">
        <f aca="true" t="shared" si="109" ref="BE171:BO171">$B171*((1+$B$175)^4)</f>
        <v>1754.7878400000004</v>
      </c>
      <c r="BF171" s="38">
        <f t="shared" si="109"/>
        <v>1754.7878400000004</v>
      </c>
      <c r="BG171" s="38">
        <f t="shared" si="109"/>
        <v>1754.7878400000004</v>
      </c>
      <c r="BH171" s="38">
        <f t="shared" si="109"/>
        <v>1754.7878400000004</v>
      </c>
      <c r="BI171" s="38">
        <f t="shared" si="109"/>
        <v>1754.7878400000004</v>
      </c>
      <c r="BJ171" s="38">
        <f t="shared" si="109"/>
        <v>1754.7878400000004</v>
      </c>
      <c r="BK171" s="38">
        <f t="shared" si="109"/>
        <v>1754.7878400000004</v>
      </c>
      <c r="BL171" s="38">
        <f t="shared" si="109"/>
        <v>1754.7878400000004</v>
      </c>
      <c r="BM171" s="38">
        <f t="shared" si="109"/>
        <v>1754.7878400000004</v>
      </c>
      <c r="BN171" s="38">
        <f t="shared" si="109"/>
        <v>1754.7878400000004</v>
      </c>
      <c r="BO171" s="38">
        <f t="shared" si="109"/>
        <v>1754.7878400000004</v>
      </c>
    </row>
    <row r="172" spans="1:67" ht="12.75">
      <c r="A172" t="s">
        <v>132</v>
      </c>
      <c r="B172" s="217">
        <v>1200</v>
      </c>
      <c r="C172" s="188"/>
      <c r="D172" s="188"/>
      <c r="E172" s="188"/>
      <c r="F172" s="12"/>
      <c r="G172" s="1"/>
      <c r="H172" s="38">
        <f t="shared" si="105"/>
        <v>1200</v>
      </c>
      <c r="I172" s="38">
        <f t="shared" si="105"/>
        <v>1200</v>
      </c>
      <c r="J172" s="38">
        <f t="shared" si="105"/>
        <v>1200</v>
      </c>
      <c r="K172" s="38">
        <f t="shared" si="105"/>
        <v>1200</v>
      </c>
      <c r="L172" s="38">
        <f t="shared" si="105"/>
        <v>1200</v>
      </c>
      <c r="M172" s="38">
        <f t="shared" si="105"/>
        <v>1200</v>
      </c>
      <c r="N172" s="38">
        <f t="shared" si="105"/>
        <v>1200</v>
      </c>
      <c r="O172" s="38">
        <f t="shared" si="105"/>
        <v>1200</v>
      </c>
      <c r="P172" s="38">
        <f t="shared" si="105"/>
        <v>1200</v>
      </c>
      <c r="Q172" s="38">
        <f t="shared" si="105"/>
        <v>1200</v>
      </c>
      <c r="R172" s="38">
        <f t="shared" si="105"/>
        <v>1200</v>
      </c>
      <c r="S172" s="38">
        <f t="shared" si="105"/>
        <v>1200</v>
      </c>
      <c r="T172" s="38">
        <f aca="true" t="shared" si="110" ref="T172:AE173">$B172*(1+$B$175)</f>
        <v>1248</v>
      </c>
      <c r="U172" s="38">
        <f t="shared" si="110"/>
        <v>1248</v>
      </c>
      <c r="V172" s="38">
        <f t="shared" si="110"/>
        <v>1248</v>
      </c>
      <c r="W172" s="38">
        <f t="shared" si="110"/>
        <v>1248</v>
      </c>
      <c r="X172" s="38">
        <f t="shared" si="110"/>
        <v>1248</v>
      </c>
      <c r="Y172" s="38">
        <f t="shared" si="110"/>
        <v>1248</v>
      </c>
      <c r="Z172" s="38">
        <f t="shared" si="110"/>
        <v>1248</v>
      </c>
      <c r="AA172" s="38">
        <f t="shared" si="110"/>
        <v>1248</v>
      </c>
      <c r="AB172" s="38">
        <f t="shared" si="110"/>
        <v>1248</v>
      </c>
      <c r="AC172" s="38">
        <f t="shared" si="110"/>
        <v>1248</v>
      </c>
      <c r="AD172" s="38">
        <f t="shared" si="110"/>
        <v>1248</v>
      </c>
      <c r="AE172" s="38">
        <f t="shared" si="110"/>
        <v>1248</v>
      </c>
      <c r="AF172" s="38">
        <f aca="true" t="shared" si="111" ref="AF172:AQ173">$B172*((1+$B$175)^2)</f>
        <v>1297.92</v>
      </c>
      <c r="AG172" s="38">
        <f t="shared" si="111"/>
        <v>1297.92</v>
      </c>
      <c r="AH172" s="38">
        <f t="shared" si="111"/>
        <v>1297.92</v>
      </c>
      <c r="AI172" s="38">
        <f t="shared" si="111"/>
        <v>1297.92</v>
      </c>
      <c r="AJ172" s="38">
        <f t="shared" si="111"/>
        <v>1297.92</v>
      </c>
      <c r="AK172" s="38">
        <f t="shared" si="111"/>
        <v>1297.92</v>
      </c>
      <c r="AL172" s="38">
        <f t="shared" si="111"/>
        <v>1297.92</v>
      </c>
      <c r="AM172" s="38">
        <f t="shared" si="111"/>
        <v>1297.92</v>
      </c>
      <c r="AN172" s="38">
        <f t="shared" si="111"/>
        <v>1297.92</v>
      </c>
      <c r="AO172" s="38">
        <f t="shared" si="111"/>
        <v>1297.92</v>
      </c>
      <c r="AP172" s="38">
        <f t="shared" si="111"/>
        <v>1297.92</v>
      </c>
      <c r="AQ172" s="38">
        <f t="shared" si="111"/>
        <v>1297.92</v>
      </c>
      <c r="AR172" s="38">
        <f aca="true" t="shared" si="112" ref="AR172:BC173">$B172*((1+$B$175)^3)</f>
        <v>1349.8368</v>
      </c>
      <c r="AS172" s="38">
        <f t="shared" si="112"/>
        <v>1349.8368</v>
      </c>
      <c r="AT172" s="38">
        <f t="shared" si="112"/>
        <v>1349.8368</v>
      </c>
      <c r="AU172" s="38">
        <f t="shared" si="112"/>
        <v>1349.8368</v>
      </c>
      <c r="AV172" s="38">
        <f t="shared" si="112"/>
        <v>1349.8368</v>
      </c>
      <c r="AW172" s="38">
        <f t="shared" si="112"/>
        <v>1349.8368</v>
      </c>
      <c r="AX172" s="38">
        <f t="shared" si="112"/>
        <v>1349.8368</v>
      </c>
      <c r="AY172" s="38">
        <f t="shared" si="112"/>
        <v>1349.8368</v>
      </c>
      <c r="AZ172" s="38">
        <f t="shared" si="112"/>
        <v>1349.8368</v>
      </c>
      <c r="BA172" s="38">
        <f t="shared" si="112"/>
        <v>1349.8368</v>
      </c>
      <c r="BB172" s="38">
        <f t="shared" si="112"/>
        <v>1349.8368</v>
      </c>
      <c r="BC172" s="38">
        <f t="shared" si="112"/>
        <v>1349.8368</v>
      </c>
      <c r="BD172" s="38">
        <f aca="true" t="shared" si="113" ref="BD172:BO173">$B172*((1+$B$175)^4)</f>
        <v>1403.8302720000002</v>
      </c>
      <c r="BE172" s="38">
        <f t="shared" si="113"/>
        <v>1403.8302720000002</v>
      </c>
      <c r="BF172" s="38">
        <f t="shared" si="113"/>
        <v>1403.8302720000002</v>
      </c>
      <c r="BG172" s="38">
        <f t="shared" si="113"/>
        <v>1403.8302720000002</v>
      </c>
      <c r="BH172" s="38">
        <f t="shared" si="113"/>
        <v>1403.8302720000002</v>
      </c>
      <c r="BI172" s="38">
        <f t="shared" si="113"/>
        <v>1403.8302720000002</v>
      </c>
      <c r="BJ172" s="38">
        <f t="shared" si="113"/>
        <v>1403.8302720000002</v>
      </c>
      <c r="BK172" s="38">
        <f t="shared" si="113"/>
        <v>1403.8302720000002</v>
      </c>
      <c r="BL172" s="38">
        <f t="shared" si="113"/>
        <v>1403.8302720000002</v>
      </c>
      <c r="BM172" s="38">
        <f t="shared" si="113"/>
        <v>1403.8302720000002</v>
      </c>
      <c r="BN172" s="38">
        <f t="shared" si="113"/>
        <v>1403.8302720000002</v>
      </c>
      <c r="BO172" s="38">
        <f t="shared" si="113"/>
        <v>1403.8302720000002</v>
      </c>
    </row>
    <row r="173" spans="1:67" ht="12.75">
      <c r="A173" t="s">
        <v>133</v>
      </c>
      <c r="B173" s="217">
        <v>2300</v>
      </c>
      <c r="C173" s="188"/>
      <c r="D173" s="188"/>
      <c r="E173" s="188"/>
      <c r="F173" s="12"/>
      <c r="G173" s="1"/>
      <c r="H173" s="69">
        <f t="shared" si="105"/>
        <v>2300</v>
      </c>
      <c r="I173" s="69">
        <f t="shared" si="105"/>
        <v>2300</v>
      </c>
      <c r="J173" s="69">
        <f t="shared" si="105"/>
        <v>2300</v>
      </c>
      <c r="K173" s="69">
        <f t="shared" si="105"/>
        <v>2300</v>
      </c>
      <c r="L173" s="69">
        <f t="shared" si="105"/>
        <v>2300</v>
      </c>
      <c r="M173" s="69">
        <f t="shared" si="105"/>
        <v>2300</v>
      </c>
      <c r="N173" s="69">
        <f t="shared" si="105"/>
        <v>2300</v>
      </c>
      <c r="O173" s="69">
        <f t="shared" si="105"/>
        <v>2300</v>
      </c>
      <c r="P173" s="69">
        <f t="shared" si="105"/>
        <v>2300</v>
      </c>
      <c r="Q173" s="69">
        <f t="shared" si="105"/>
        <v>2300</v>
      </c>
      <c r="R173" s="69">
        <f t="shared" si="105"/>
        <v>2300</v>
      </c>
      <c r="S173" s="69">
        <f t="shared" si="105"/>
        <v>2300</v>
      </c>
      <c r="T173" s="38">
        <f t="shared" si="110"/>
        <v>2392</v>
      </c>
      <c r="U173" s="38">
        <f t="shared" si="110"/>
        <v>2392</v>
      </c>
      <c r="V173" s="38">
        <f t="shared" si="110"/>
        <v>2392</v>
      </c>
      <c r="W173" s="38">
        <f t="shared" si="110"/>
        <v>2392</v>
      </c>
      <c r="X173" s="38">
        <f t="shared" si="110"/>
        <v>2392</v>
      </c>
      <c r="Y173" s="38">
        <f t="shared" si="110"/>
        <v>2392</v>
      </c>
      <c r="Z173" s="38">
        <f t="shared" si="110"/>
        <v>2392</v>
      </c>
      <c r="AA173" s="38">
        <f t="shared" si="110"/>
        <v>2392</v>
      </c>
      <c r="AB173" s="38">
        <f t="shared" si="110"/>
        <v>2392</v>
      </c>
      <c r="AC173" s="38">
        <f t="shared" si="110"/>
        <v>2392</v>
      </c>
      <c r="AD173" s="38">
        <f t="shared" si="110"/>
        <v>2392</v>
      </c>
      <c r="AE173" s="38">
        <f t="shared" si="110"/>
        <v>2392</v>
      </c>
      <c r="AF173" s="38">
        <f t="shared" si="111"/>
        <v>2487.6800000000003</v>
      </c>
      <c r="AG173" s="38">
        <f t="shared" si="111"/>
        <v>2487.6800000000003</v>
      </c>
      <c r="AH173" s="38">
        <f t="shared" si="111"/>
        <v>2487.6800000000003</v>
      </c>
      <c r="AI173" s="38">
        <f t="shared" si="111"/>
        <v>2487.6800000000003</v>
      </c>
      <c r="AJ173" s="38">
        <f t="shared" si="111"/>
        <v>2487.6800000000003</v>
      </c>
      <c r="AK173" s="38">
        <f t="shared" si="111"/>
        <v>2487.6800000000003</v>
      </c>
      <c r="AL173" s="38">
        <f t="shared" si="111"/>
        <v>2487.6800000000003</v>
      </c>
      <c r="AM173" s="38">
        <f t="shared" si="111"/>
        <v>2487.6800000000003</v>
      </c>
      <c r="AN173" s="38">
        <f t="shared" si="111"/>
        <v>2487.6800000000003</v>
      </c>
      <c r="AO173" s="38">
        <f t="shared" si="111"/>
        <v>2487.6800000000003</v>
      </c>
      <c r="AP173" s="38">
        <f t="shared" si="111"/>
        <v>2487.6800000000003</v>
      </c>
      <c r="AQ173" s="38">
        <f t="shared" si="111"/>
        <v>2487.6800000000003</v>
      </c>
      <c r="AR173" s="38">
        <f t="shared" si="112"/>
        <v>2587.1872000000003</v>
      </c>
      <c r="AS173" s="38">
        <f t="shared" si="112"/>
        <v>2587.1872000000003</v>
      </c>
      <c r="AT173" s="38">
        <f t="shared" si="112"/>
        <v>2587.1872000000003</v>
      </c>
      <c r="AU173" s="38">
        <f t="shared" si="112"/>
        <v>2587.1872000000003</v>
      </c>
      <c r="AV173" s="38">
        <f t="shared" si="112"/>
        <v>2587.1872000000003</v>
      </c>
      <c r="AW173" s="38">
        <f t="shared" si="112"/>
        <v>2587.1872000000003</v>
      </c>
      <c r="AX173" s="38">
        <f t="shared" si="112"/>
        <v>2587.1872000000003</v>
      </c>
      <c r="AY173" s="38">
        <f t="shared" si="112"/>
        <v>2587.1872000000003</v>
      </c>
      <c r="AZ173" s="38">
        <f t="shared" si="112"/>
        <v>2587.1872000000003</v>
      </c>
      <c r="BA173" s="38">
        <f t="shared" si="112"/>
        <v>2587.1872000000003</v>
      </c>
      <c r="BB173" s="38">
        <f t="shared" si="112"/>
        <v>2587.1872000000003</v>
      </c>
      <c r="BC173" s="38">
        <f t="shared" si="112"/>
        <v>2587.1872000000003</v>
      </c>
      <c r="BD173" s="38">
        <f t="shared" si="113"/>
        <v>2690.6746880000005</v>
      </c>
      <c r="BE173" s="38">
        <f t="shared" si="113"/>
        <v>2690.6746880000005</v>
      </c>
      <c r="BF173" s="38">
        <f t="shared" si="113"/>
        <v>2690.6746880000005</v>
      </c>
      <c r="BG173" s="38">
        <f t="shared" si="113"/>
        <v>2690.6746880000005</v>
      </c>
      <c r="BH173" s="38">
        <f t="shared" si="113"/>
        <v>2690.6746880000005</v>
      </c>
      <c r="BI173" s="38">
        <f t="shared" si="113"/>
        <v>2690.6746880000005</v>
      </c>
      <c r="BJ173" s="38">
        <f t="shared" si="113"/>
        <v>2690.6746880000005</v>
      </c>
      <c r="BK173" s="38">
        <f t="shared" si="113"/>
        <v>2690.6746880000005</v>
      </c>
      <c r="BL173" s="38">
        <f t="shared" si="113"/>
        <v>2690.6746880000005</v>
      </c>
      <c r="BM173" s="38">
        <f t="shared" si="113"/>
        <v>2690.6746880000005</v>
      </c>
      <c r="BN173" s="38">
        <f t="shared" si="113"/>
        <v>2690.6746880000005</v>
      </c>
      <c r="BO173" s="38">
        <f t="shared" si="113"/>
        <v>2690.6746880000005</v>
      </c>
    </row>
    <row r="174" spans="1:67" ht="13.5" thickBot="1">
      <c r="A174" t="s">
        <v>137</v>
      </c>
      <c r="B174" s="70"/>
      <c r="C174" s="188"/>
      <c r="D174" s="188"/>
      <c r="E174" s="188"/>
      <c r="F174" s="12"/>
      <c r="G174" s="1"/>
      <c r="H174" s="30">
        <f>SUM(H171:H173)</f>
        <v>5000</v>
      </c>
      <c r="I174" s="30">
        <f aca="true" t="shared" si="114" ref="I174:AE174">SUM(I171:I173)</f>
        <v>5000</v>
      </c>
      <c r="J174" s="30">
        <f t="shared" si="114"/>
        <v>5000</v>
      </c>
      <c r="K174" s="30">
        <f t="shared" si="114"/>
        <v>5000</v>
      </c>
      <c r="L174" s="30">
        <f t="shared" si="114"/>
        <v>5000</v>
      </c>
      <c r="M174" s="30">
        <f t="shared" si="114"/>
        <v>5000</v>
      </c>
      <c r="N174" s="30">
        <f t="shared" si="114"/>
        <v>5000</v>
      </c>
      <c r="O174" s="30">
        <f t="shared" si="114"/>
        <v>5000</v>
      </c>
      <c r="P174" s="30">
        <f t="shared" si="114"/>
        <v>5000</v>
      </c>
      <c r="Q174" s="30">
        <f t="shared" si="114"/>
        <v>5000</v>
      </c>
      <c r="R174" s="30">
        <f t="shared" si="114"/>
        <v>5000</v>
      </c>
      <c r="S174" s="30">
        <f t="shared" si="114"/>
        <v>5000</v>
      </c>
      <c r="T174" s="30">
        <f t="shared" si="114"/>
        <v>5200</v>
      </c>
      <c r="U174" s="30">
        <f t="shared" si="114"/>
        <v>5200</v>
      </c>
      <c r="V174" s="30">
        <f t="shared" si="114"/>
        <v>5200</v>
      </c>
      <c r="W174" s="30">
        <f t="shared" si="114"/>
        <v>5200</v>
      </c>
      <c r="X174" s="30">
        <f t="shared" si="114"/>
        <v>5200</v>
      </c>
      <c r="Y174" s="30">
        <f t="shared" si="114"/>
        <v>5200</v>
      </c>
      <c r="Z174" s="30">
        <f t="shared" si="114"/>
        <v>5200</v>
      </c>
      <c r="AA174" s="30">
        <f t="shared" si="114"/>
        <v>5200</v>
      </c>
      <c r="AB174" s="30">
        <f t="shared" si="114"/>
        <v>5200</v>
      </c>
      <c r="AC174" s="30">
        <f t="shared" si="114"/>
        <v>5200</v>
      </c>
      <c r="AD174" s="30">
        <f t="shared" si="114"/>
        <v>5200</v>
      </c>
      <c r="AE174" s="30">
        <f t="shared" si="114"/>
        <v>5200</v>
      </c>
      <c r="AF174" s="30">
        <f aca="true" t="shared" si="115" ref="AF174:BO174">SUM(AF171:AF173)</f>
        <v>5408</v>
      </c>
      <c r="AG174" s="30">
        <f t="shared" si="115"/>
        <v>5408</v>
      </c>
      <c r="AH174" s="30">
        <f t="shared" si="115"/>
        <v>5408</v>
      </c>
      <c r="AI174" s="30">
        <f t="shared" si="115"/>
        <v>5408</v>
      </c>
      <c r="AJ174" s="30">
        <f t="shared" si="115"/>
        <v>5408</v>
      </c>
      <c r="AK174" s="30">
        <f t="shared" si="115"/>
        <v>5408</v>
      </c>
      <c r="AL174" s="30">
        <f t="shared" si="115"/>
        <v>5408</v>
      </c>
      <c r="AM174" s="30">
        <f t="shared" si="115"/>
        <v>5408</v>
      </c>
      <c r="AN174" s="30">
        <f t="shared" si="115"/>
        <v>5408</v>
      </c>
      <c r="AO174" s="30">
        <f t="shared" si="115"/>
        <v>5408</v>
      </c>
      <c r="AP174" s="30">
        <f t="shared" si="115"/>
        <v>5408</v>
      </c>
      <c r="AQ174" s="30">
        <f t="shared" si="115"/>
        <v>5408</v>
      </c>
      <c r="AR174" s="30">
        <f t="shared" si="115"/>
        <v>5624.320000000001</v>
      </c>
      <c r="AS174" s="30">
        <f t="shared" si="115"/>
        <v>5624.320000000001</v>
      </c>
      <c r="AT174" s="30">
        <f t="shared" si="115"/>
        <v>5624.320000000001</v>
      </c>
      <c r="AU174" s="30">
        <f t="shared" si="115"/>
        <v>5624.320000000001</v>
      </c>
      <c r="AV174" s="30">
        <f t="shared" si="115"/>
        <v>5624.320000000001</v>
      </c>
      <c r="AW174" s="30">
        <f t="shared" si="115"/>
        <v>5624.320000000001</v>
      </c>
      <c r="AX174" s="30">
        <f t="shared" si="115"/>
        <v>5624.320000000001</v>
      </c>
      <c r="AY174" s="30">
        <f t="shared" si="115"/>
        <v>5624.320000000001</v>
      </c>
      <c r="AZ174" s="30">
        <f t="shared" si="115"/>
        <v>5624.320000000001</v>
      </c>
      <c r="BA174" s="30">
        <f t="shared" si="115"/>
        <v>5624.320000000001</v>
      </c>
      <c r="BB174" s="30">
        <f t="shared" si="115"/>
        <v>5624.320000000001</v>
      </c>
      <c r="BC174" s="30">
        <f t="shared" si="115"/>
        <v>5624.320000000001</v>
      </c>
      <c r="BD174" s="30">
        <f t="shared" si="115"/>
        <v>5849.292800000001</v>
      </c>
      <c r="BE174" s="30">
        <f t="shared" si="115"/>
        <v>5849.292800000001</v>
      </c>
      <c r="BF174" s="30">
        <f t="shared" si="115"/>
        <v>5849.292800000001</v>
      </c>
      <c r="BG174" s="30">
        <f t="shared" si="115"/>
        <v>5849.292800000001</v>
      </c>
      <c r="BH174" s="30">
        <f t="shared" si="115"/>
        <v>5849.292800000001</v>
      </c>
      <c r="BI174" s="30">
        <f t="shared" si="115"/>
        <v>5849.292800000001</v>
      </c>
      <c r="BJ174" s="30">
        <f t="shared" si="115"/>
        <v>5849.292800000001</v>
      </c>
      <c r="BK174" s="30">
        <f t="shared" si="115"/>
        <v>5849.292800000001</v>
      </c>
      <c r="BL174" s="30">
        <f t="shared" si="115"/>
        <v>5849.292800000001</v>
      </c>
      <c r="BM174" s="30">
        <f t="shared" si="115"/>
        <v>5849.292800000001</v>
      </c>
      <c r="BN174" s="30">
        <f t="shared" si="115"/>
        <v>5849.292800000001</v>
      </c>
      <c r="BO174" s="30">
        <f t="shared" si="115"/>
        <v>5849.292800000001</v>
      </c>
    </row>
    <row r="175" spans="1:67" ht="13.5" thickTop="1">
      <c r="A175" t="s">
        <v>134</v>
      </c>
      <c r="B175" s="153">
        <v>0.04</v>
      </c>
      <c r="C175" s="188"/>
      <c r="D175" s="188"/>
      <c r="E175" s="188"/>
      <c r="F175" s="12"/>
      <c r="G175" s="1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</row>
    <row r="176" spans="2:67" ht="12.75">
      <c r="B176" s="213"/>
      <c r="C176" s="188"/>
      <c r="D176" s="188"/>
      <c r="E176" s="188"/>
      <c r="F176" s="12"/>
      <c r="G176" s="1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</row>
    <row r="177" spans="1:67" ht="15.75">
      <c r="A177" s="33" t="s">
        <v>138</v>
      </c>
      <c r="B177" s="213"/>
      <c r="C177" s="188"/>
      <c r="D177" s="188"/>
      <c r="E177" s="188"/>
      <c r="F177" s="12"/>
      <c r="G177" s="1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</row>
    <row r="178" spans="1:67" ht="15.75">
      <c r="A178" s="33"/>
      <c r="B178" s="213"/>
      <c r="C178" s="188"/>
      <c r="D178" s="188"/>
      <c r="E178" s="188"/>
      <c r="F178" s="12"/>
      <c r="G178" s="1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</row>
    <row r="179" spans="1:67" ht="12.75">
      <c r="A179" t="s">
        <v>135</v>
      </c>
      <c r="B179" s="217">
        <v>500</v>
      </c>
      <c r="C179" s="188"/>
      <c r="D179" s="188"/>
      <c r="E179" s="188"/>
      <c r="F179" s="12"/>
      <c r="G179" s="1"/>
      <c r="H179" s="38"/>
      <c r="I179" s="38">
        <f aca="true" t="shared" si="116" ref="I179:S179">$B179</f>
        <v>500</v>
      </c>
      <c r="J179" s="38">
        <f t="shared" si="116"/>
        <v>500</v>
      </c>
      <c r="K179" s="38">
        <f t="shared" si="116"/>
        <v>500</v>
      </c>
      <c r="L179" s="38">
        <f t="shared" si="116"/>
        <v>500</v>
      </c>
      <c r="M179" s="38">
        <f t="shared" si="116"/>
        <v>500</v>
      </c>
      <c r="N179" s="38">
        <f t="shared" si="116"/>
        <v>500</v>
      </c>
      <c r="O179" s="38">
        <f t="shared" si="116"/>
        <v>500</v>
      </c>
      <c r="P179" s="38">
        <f t="shared" si="116"/>
        <v>500</v>
      </c>
      <c r="Q179" s="38">
        <f t="shared" si="116"/>
        <v>500</v>
      </c>
      <c r="R179" s="38">
        <f t="shared" si="116"/>
        <v>500</v>
      </c>
      <c r="S179" s="38">
        <f t="shared" si="116"/>
        <v>500</v>
      </c>
      <c r="T179" s="38">
        <f>$B179*(1+$B$182)</f>
        <v>520</v>
      </c>
      <c r="U179" s="38">
        <f aca="true" t="shared" si="117" ref="U179:AE180">$B179*(1+$B$182)</f>
        <v>520</v>
      </c>
      <c r="V179" s="38">
        <f t="shared" si="117"/>
        <v>520</v>
      </c>
      <c r="W179" s="38">
        <f t="shared" si="117"/>
        <v>520</v>
      </c>
      <c r="X179" s="38">
        <f t="shared" si="117"/>
        <v>520</v>
      </c>
      <c r="Y179" s="38">
        <f t="shared" si="117"/>
        <v>520</v>
      </c>
      <c r="Z179" s="38">
        <f t="shared" si="117"/>
        <v>520</v>
      </c>
      <c r="AA179" s="38">
        <f t="shared" si="117"/>
        <v>520</v>
      </c>
      <c r="AB179" s="38">
        <f t="shared" si="117"/>
        <v>520</v>
      </c>
      <c r="AC179" s="38">
        <f t="shared" si="117"/>
        <v>520</v>
      </c>
      <c r="AD179" s="38">
        <f t="shared" si="117"/>
        <v>520</v>
      </c>
      <c r="AE179" s="38">
        <f t="shared" si="117"/>
        <v>520</v>
      </c>
      <c r="AF179" s="38">
        <f>$B179*((1+$B$182)^2)</f>
        <v>540.8000000000001</v>
      </c>
      <c r="AG179" s="38">
        <f aca="true" t="shared" si="118" ref="AG179:AQ180">$B179*((1+$B$182)^2)</f>
        <v>540.8000000000001</v>
      </c>
      <c r="AH179" s="38">
        <f t="shared" si="118"/>
        <v>540.8000000000001</v>
      </c>
      <c r="AI179" s="38">
        <f t="shared" si="118"/>
        <v>540.8000000000001</v>
      </c>
      <c r="AJ179" s="38">
        <f t="shared" si="118"/>
        <v>540.8000000000001</v>
      </c>
      <c r="AK179" s="38">
        <f t="shared" si="118"/>
        <v>540.8000000000001</v>
      </c>
      <c r="AL179" s="38">
        <f t="shared" si="118"/>
        <v>540.8000000000001</v>
      </c>
      <c r="AM179" s="38">
        <f t="shared" si="118"/>
        <v>540.8000000000001</v>
      </c>
      <c r="AN179" s="38">
        <f t="shared" si="118"/>
        <v>540.8000000000001</v>
      </c>
      <c r="AO179" s="38">
        <f t="shared" si="118"/>
        <v>540.8000000000001</v>
      </c>
      <c r="AP179" s="38">
        <f t="shared" si="118"/>
        <v>540.8000000000001</v>
      </c>
      <c r="AQ179" s="38">
        <f t="shared" si="118"/>
        <v>540.8000000000001</v>
      </c>
      <c r="AR179" s="38">
        <f>$B179*((1+$B$182)^3)</f>
        <v>562.432</v>
      </c>
      <c r="AS179" s="38">
        <f aca="true" t="shared" si="119" ref="AS179:BC180">$B179*((1+$B$182)^3)</f>
        <v>562.432</v>
      </c>
      <c r="AT179" s="38">
        <f t="shared" si="119"/>
        <v>562.432</v>
      </c>
      <c r="AU179" s="38">
        <f t="shared" si="119"/>
        <v>562.432</v>
      </c>
      <c r="AV179" s="38">
        <f t="shared" si="119"/>
        <v>562.432</v>
      </c>
      <c r="AW179" s="38">
        <f t="shared" si="119"/>
        <v>562.432</v>
      </c>
      <c r="AX179" s="38">
        <f t="shared" si="119"/>
        <v>562.432</v>
      </c>
      <c r="AY179" s="38">
        <f t="shared" si="119"/>
        <v>562.432</v>
      </c>
      <c r="AZ179" s="38">
        <f t="shared" si="119"/>
        <v>562.432</v>
      </c>
      <c r="BA179" s="38">
        <f t="shared" si="119"/>
        <v>562.432</v>
      </c>
      <c r="BB179" s="38">
        <f t="shared" si="119"/>
        <v>562.432</v>
      </c>
      <c r="BC179" s="38">
        <f t="shared" si="119"/>
        <v>562.432</v>
      </c>
      <c r="BD179" s="38">
        <f>$B179*((1+$B$182)^4)</f>
        <v>584.9292800000001</v>
      </c>
      <c r="BE179" s="38">
        <f aca="true" t="shared" si="120" ref="BE179:BO180">$B179*((1+$B$182)^4)</f>
        <v>584.9292800000001</v>
      </c>
      <c r="BF179" s="38">
        <f t="shared" si="120"/>
        <v>584.9292800000001</v>
      </c>
      <c r="BG179" s="38">
        <f t="shared" si="120"/>
        <v>584.9292800000001</v>
      </c>
      <c r="BH179" s="38">
        <f t="shared" si="120"/>
        <v>584.9292800000001</v>
      </c>
      <c r="BI179" s="38">
        <f t="shared" si="120"/>
        <v>584.9292800000001</v>
      </c>
      <c r="BJ179" s="38">
        <f t="shared" si="120"/>
        <v>584.9292800000001</v>
      </c>
      <c r="BK179" s="38">
        <f t="shared" si="120"/>
        <v>584.9292800000001</v>
      </c>
      <c r="BL179" s="38">
        <f t="shared" si="120"/>
        <v>584.9292800000001</v>
      </c>
      <c r="BM179" s="38">
        <f t="shared" si="120"/>
        <v>584.9292800000001</v>
      </c>
      <c r="BN179" s="38">
        <f t="shared" si="120"/>
        <v>584.9292800000001</v>
      </c>
      <c r="BO179" s="38">
        <f t="shared" si="120"/>
        <v>584.9292800000001</v>
      </c>
    </row>
    <row r="180" spans="1:67" ht="12.75">
      <c r="A180" t="s">
        <v>136</v>
      </c>
      <c r="B180" s="217">
        <v>3700</v>
      </c>
      <c r="C180" s="188"/>
      <c r="D180" s="188"/>
      <c r="E180" s="188"/>
      <c r="F180" s="12"/>
      <c r="G180" s="1"/>
      <c r="H180" s="69"/>
      <c r="I180" s="69">
        <f aca="true" t="shared" si="121" ref="I180:S180">$B180</f>
        <v>3700</v>
      </c>
      <c r="J180" s="69">
        <f t="shared" si="121"/>
        <v>3700</v>
      </c>
      <c r="K180" s="69">
        <f t="shared" si="121"/>
        <v>3700</v>
      </c>
      <c r="L180" s="69">
        <f t="shared" si="121"/>
        <v>3700</v>
      </c>
      <c r="M180" s="69">
        <f t="shared" si="121"/>
        <v>3700</v>
      </c>
      <c r="N180" s="69">
        <f t="shared" si="121"/>
        <v>3700</v>
      </c>
      <c r="O180" s="69">
        <f t="shared" si="121"/>
        <v>3700</v>
      </c>
      <c r="P180" s="69">
        <f t="shared" si="121"/>
        <v>3700</v>
      </c>
      <c r="Q180" s="69">
        <f t="shared" si="121"/>
        <v>3700</v>
      </c>
      <c r="R180" s="69">
        <f t="shared" si="121"/>
        <v>3700</v>
      </c>
      <c r="S180" s="69">
        <f t="shared" si="121"/>
        <v>3700</v>
      </c>
      <c r="T180" s="38">
        <f>$B180*(1+$B$182)</f>
        <v>3848</v>
      </c>
      <c r="U180" s="38">
        <f t="shared" si="117"/>
        <v>3848</v>
      </c>
      <c r="V180" s="38">
        <f t="shared" si="117"/>
        <v>3848</v>
      </c>
      <c r="W180" s="38">
        <f t="shared" si="117"/>
        <v>3848</v>
      </c>
      <c r="X180" s="38">
        <f t="shared" si="117"/>
        <v>3848</v>
      </c>
      <c r="Y180" s="38">
        <f t="shared" si="117"/>
        <v>3848</v>
      </c>
      <c r="Z180" s="38">
        <f t="shared" si="117"/>
        <v>3848</v>
      </c>
      <c r="AA180" s="38">
        <f t="shared" si="117"/>
        <v>3848</v>
      </c>
      <c r="AB180" s="38">
        <f t="shared" si="117"/>
        <v>3848</v>
      </c>
      <c r="AC180" s="38">
        <f t="shared" si="117"/>
        <v>3848</v>
      </c>
      <c r="AD180" s="38">
        <f t="shared" si="117"/>
        <v>3848</v>
      </c>
      <c r="AE180" s="38">
        <f t="shared" si="117"/>
        <v>3848</v>
      </c>
      <c r="AF180" s="38">
        <f>$B180*((1+$B$182)^2)</f>
        <v>4001.9200000000005</v>
      </c>
      <c r="AG180" s="38">
        <f t="shared" si="118"/>
        <v>4001.9200000000005</v>
      </c>
      <c r="AH180" s="38">
        <f t="shared" si="118"/>
        <v>4001.9200000000005</v>
      </c>
      <c r="AI180" s="38">
        <f t="shared" si="118"/>
        <v>4001.9200000000005</v>
      </c>
      <c r="AJ180" s="38">
        <f t="shared" si="118"/>
        <v>4001.9200000000005</v>
      </c>
      <c r="AK180" s="38">
        <f t="shared" si="118"/>
        <v>4001.9200000000005</v>
      </c>
      <c r="AL180" s="38">
        <f t="shared" si="118"/>
        <v>4001.9200000000005</v>
      </c>
      <c r="AM180" s="38">
        <f t="shared" si="118"/>
        <v>4001.9200000000005</v>
      </c>
      <c r="AN180" s="38">
        <f t="shared" si="118"/>
        <v>4001.9200000000005</v>
      </c>
      <c r="AO180" s="38">
        <f t="shared" si="118"/>
        <v>4001.9200000000005</v>
      </c>
      <c r="AP180" s="38">
        <f t="shared" si="118"/>
        <v>4001.9200000000005</v>
      </c>
      <c r="AQ180" s="38">
        <f t="shared" si="118"/>
        <v>4001.9200000000005</v>
      </c>
      <c r="AR180" s="38">
        <f>$B180*((1+$B$182)^3)</f>
        <v>4161.9968</v>
      </c>
      <c r="AS180" s="38">
        <f t="shared" si="119"/>
        <v>4161.9968</v>
      </c>
      <c r="AT180" s="38">
        <f t="shared" si="119"/>
        <v>4161.9968</v>
      </c>
      <c r="AU180" s="38">
        <f t="shared" si="119"/>
        <v>4161.9968</v>
      </c>
      <c r="AV180" s="38">
        <f t="shared" si="119"/>
        <v>4161.9968</v>
      </c>
      <c r="AW180" s="38">
        <f t="shared" si="119"/>
        <v>4161.9968</v>
      </c>
      <c r="AX180" s="38">
        <f t="shared" si="119"/>
        <v>4161.9968</v>
      </c>
      <c r="AY180" s="38">
        <f t="shared" si="119"/>
        <v>4161.9968</v>
      </c>
      <c r="AZ180" s="38">
        <f t="shared" si="119"/>
        <v>4161.9968</v>
      </c>
      <c r="BA180" s="38">
        <f t="shared" si="119"/>
        <v>4161.9968</v>
      </c>
      <c r="BB180" s="38">
        <f t="shared" si="119"/>
        <v>4161.9968</v>
      </c>
      <c r="BC180" s="38">
        <f t="shared" si="119"/>
        <v>4161.9968</v>
      </c>
      <c r="BD180" s="38">
        <f>$B180*((1+$B$182)^4)</f>
        <v>4328.476672000001</v>
      </c>
      <c r="BE180" s="38">
        <f t="shared" si="120"/>
        <v>4328.476672000001</v>
      </c>
      <c r="BF180" s="38">
        <f t="shared" si="120"/>
        <v>4328.476672000001</v>
      </c>
      <c r="BG180" s="38">
        <f t="shared" si="120"/>
        <v>4328.476672000001</v>
      </c>
      <c r="BH180" s="38">
        <f t="shared" si="120"/>
        <v>4328.476672000001</v>
      </c>
      <c r="BI180" s="38">
        <f t="shared" si="120"/>
        <v>4328.476672000001</v>
      </c>
      <c r="BJ180" s="38">
        <f t="shared" si="120"/>
        <v>4328.476672000001</v>
      </c>
      <c r="BK180" s="38">
        <f t="shared" si="120"/>
        <v>4328.476672000001</v>
      </c>
      <c r="BL180" s="38">
        <f t="shared" si="120"/>
        <v>4328.476672000001</v>
      </c>
      <c r="BM180" s="38">
        <f t="shared" si="120"/>
        <v>4328.476672000001</v>
      </c>
      <c r="BN180" s="38">
        <f t="shared" si="120"/>
        <v>4328.476672000001</v>
      </c>
      <c r="BO180" s="38">
        <f t="shared" si="120"/>
        <v>4328.476672000001</v>
      </c>
    </row>
    <row r="181" spans="1:67" ht="13.5" thickBot="1">
      <c r="A181" t="s">
        <v>178</v>
      </c>
      <c r="C181" s="188"/>
      <c r="D181" s="188"/>
      <c r="E181" s="188"/>
      <c r="F181" s="12"/>
      <c r="G181" s="1"/>
      <c r="H181" s="30">
        <f aca="true" t="shared" si="122" ref="H181:AD181">SUM(H179:H180)</f>
        <v>0</v>
      </c>
      <c r="I181" s="30">
        <f t="shared" si="122"/>
        <v>4200</v>
      </c>
      <c r="J181" s="30">
        <f t="shared" si="122"/>
        <v>4200</v>
      </c>
      <c r="K181" s="30">
        <f t="shared" si="122"/>
        <v>4200</v>
      </c>
      <c r="L181" s="30">
        <f t="shared" si="122"/>
        <v>4200</v>
      </c>
      <c r="M181" s="30">
        <f t="shared" si="122"/>
        <v>4200</v>
      </c>
      <c r="N181" s="30">
        <f t="shared" si="122"/>
        <v>4200</v>
      </c>
      <c r="O181" s="30">
        <f t="shared" si="122"/>
        <v>4200</v>
      </c>
      <c r="P181" s="30">
        <f t="shared" si="122"/>
        <v>4200</v>
      </c>
      <c r="Q181" s="30">
        <f t="shared" si="122"/>
        <v>4200</v>
      </c>
      <c r="R181" s="30">
        <f t="shared" si="122"/>
        <v>4200</v>
      </c>
      <c r="S181" s="30">
        <f t="shared" si="122"/>
        <v>4200</v>
      </c>
      <c r="T181" s="30">
        <f t="shared" si="122"/>
        <v>4368</v>
      </c>
      <c r="U181" s="30">
        <f t="shared" si="122"/>
        <v>4368</v>
      </c>
      <c r="V181" s="30">
        <f t="shared" si="122"/>
        <v>4368</v>
      </c>
      <c r="W181" s="30">
        <f t="shared" si="122"/>
        <v>4368</v>
      </c>
      <c r="X181" s="30">
        <f t="shared" si="122"/>
        <v>4368</v>
      </c>
      <c r="Y181" s="30">
        <f t="shared" si="122"/>
        <v>4368</v>
      </c>
      <c r="Z181" s="30">
        <f t="shared" si="122"/>
        <v>4368</v>
      </c>
      <c r="AA181" s="30">
        <f t="shared" si="122"/>
        <v>4368</v>
      </c>
      <c r="AB181" s="30">
        <f t="shared" si="122"/>
        <v>4368</v>
      </c>
      <c r="AC181" s="30">
        <f t="shared" si="122"/>
        <v>4368</v>
      </c>
      <c r="AD181" s="30">
        <f t="shared" si="122"/>
        <v>4368</v>
      </c>
      <c r="AE181" s="30">
        <f>SUM(AE179:AE180)</f>
        <v>4368</v>
      </c>
      <c r="AF181" s="30">
        <f aca="true" t="shared" si="123" ref="AF181:BO181">SUM(AF179:AF180)</f>
        <v>4542.72</v>
      </c>
      <c r="AG181" s="30">
        <f t="shared" si="123"/>
        <v>4542.72</v>
      </c>
      <c r="AH181" s="30">
        <f t="shared" si="123"/>
        <v>4542.72</v>
      </c>
      <c r="AI181" s="30">
        <f t="shared" si="123"/>
        <v>4542.72</v>
      </c>
      <c r="AJ181" s="30">
        <f t="shared" si="123"/>
        <v>4542.72</v>
      </c>
      <c r="AK181" s="30">
        <f t="shared" si="123"/>
        <v>4542.72</v>
      </c>
      <c r="AL181" s="30">
        <f t="shared" si="123"/>
        <v>4542.72</v>
      </c>
      <c r="AM181" s="30">
        <f t="shared" si="123"/>
        <v>4542.72</v>
      </c>
      <c r="AN181" s="30">
        <f t="shared" si="123"/>
        <v>4542.72</v>
      </c>
      <c r="AO181" s="30">
        <f t="shared" si="123"/>
        <v>4542.72</v>
      </c>
      <c r="AP181" s="30">
        <f t="shared" si="123"/>
        <v>4542.72</v>
      </c>
      <c r="AQ181" s="30">
        <f t="shared" si="123"/>
        <v>4542.72</v>
      </c>
      <c r="AR181" s="30">
        <f t="shared" si="123"/>
        <v>4724.4288</v>
      </c>
      <c r="AS181" s="30">
        <f t="shared" si="123"/>
        <v>4724.4288</v>
      </c>
      <c r="AT181" s="30">
        <f t="shared" si="123"/>
        <v>4724.4288</v>
      </c>
      <c r="AU181" s="30">
        <f t="shared" si="123"/>
        <v>4724.4288</v>
      </c>
      <c r="AV181" s="30">
        <f t="shared" si="123"/>
        <v>4724.4288</v>
      </c>
      <c r="AW181" s="30">
        <f t="shared" si="123"/>
        <v>4724.4288</v>
      </c>
      <c r="AX181" s="30">
        <f t="shared" si="123"/>
        <v>4724.4288</v>
      </c>
      <c r="AY181" s="30">
        <f t="shared" si="123"/>
        <v>4724.4288</v>
      </c>
      <c r="AZ181" s="30">
        <f t="shared" si="123"/>
        <v>4724.4288</v>
      </c>
      <c r="BA181" s="30">
        <f t="shared" si="123"/>
        <v>4724.4288</v>
      </c>
      <c r="BB181" s="30">
        <f t="shared" si="123"/>
        <v>4724.4288</v>
      </c>
      <c r="BC181" s="30">
        <f t="shared" si="123"/>
        <v>4724.4288</v>
      </c>
      <c r="BD181" s="30">
        <f t="shared" si="123"/>
        <v>4913.405952000001</v>
      </c>
      <c r="BE181" s="30">
        <f t="shared" si="123"/>
        <v>4913.405952000001</v>
      </c>
      <c r="BF181" s="30">
        <f t="shared" si="123"/>
        <v>4913.405952000001</v>
      </c>
      <c r="BG181" s="30">
        <f t="shared" si="123"/>
        <v>4913.405952000001</v>
      </c>
      <c r="BH181" s="30">
        <f t="shared" si="123"/>
        <v>4913.405952000001</v>
      </c>
      <c r="BI181" s="30">
        <f t="shared" si="123"/>
        <v>4913.405952000001</v>
      </c>
      <c r="BJ181" s="30">
        <f t="shared" si="123"/>
        <v>4913.405952000001</v>
      </c>
      <c r="BK181" s="30">
        <f t="shared" si="123"/>
        <v>4913.405952000001</v>
      </c>
      <c r="BL181" s="30">
        <f t="shared" si="123"/>
        <v>4913.405952000001</v>
      </c>
      <c r="BM181" s="30">
        <f t="shared" si="123"/>
        <v>4913.405952000001</v>
      </c>
      <c r="BN181" s="30">
        <f t="shared" si="123"/>
        <v>4913.405952000001</v>
      </c>
      <c r="BO181" s="30">
        <f t="shared" si="123"/>
        <v>4913.405952000001</v>
      </c>
    </row>
    <row r="182" spans="1:67" ht="13.5" thickTop="1">
      <c r="A182" t="s">
        <v>134</v>
      </c>
      <c r="B182" s="153">
        <v>0.04</v>
      </c>
      <c r="C182" s="188"/>
      <c r="D182" s="188"/>
      <c r="E182" s="188"/>
      <c r="F182" s="12"/>
      <c r="G182" s="1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</row>
    <row r="183" spans="2:7" ht="12.75">
      <c r="B183" s="213"/>
      <c r="C183" s="188"/>
      <c r="D183" s="188"/>
      <c r="E183" s="188"/>
      <c r="F183" s="12"/>
      <c r="G183" s="1"/>
    </row>
    <row r="184" spans="1:67" ht="15.75">
      <c r="A184" s="33" t="s">
        <v>179</v>
      </c>
      <c r="B184" s="213"/>
      <c r="C184" s="188"/>
      <c r="D184" s="188"/>
      <c r="E184" s="188"/>
      <c r="F184" s="12"/>
      <c r="G184" s="1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</row>
    <row r="185" spans="1:67" ht="15.75">
      <c r="A185" s="33"/>
      <c r="B185" s="213"/>
      <c r="C185" s="188"/>
      <c r="D185" s="188"/>
      <c r="E185" s="188"/>
      <c r="F185" s="12"/>
      <c r="G185" s="1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</row>
    <row r="186" spans="1:67" ht="12.75">
      <c r="A186" t="s">
        <v>139</v>
      </c>
      <c r="B186" s="218">
        <v>6000</v>
      </c>
      <c r="C186" s="188"/>
      <c r="D186" s="188"/>
      <c r="E186" s="188"/>
      <c r="F186" s="12"/>
      <c r="G186" s="38">
        <f>$B186</f>
        <v>6000</v>
      </c>
      <c r="H186" s="38">
        <f>$B186</f>
        <v>6000</v>
      </c>
      <c r="I186" s="38">
        <f aca="true" t="shared" si="124" ref="I186:J188">H186*(1+$B$190)</f>
        <v>6024</v>
      </c>
      <c r="J186" s="38">
        <f t="shared" si="124"/>
        <v>6048.0960000000005</v>
      </c>
      <c r="K186" s="38">
        <f aca="true" t="shared" si="125" ref="K186:BO186">J186*(1+$B$190)</f>
        <v>6072.288384</v>
      </c>
      <c r="L186" s="38">
        <f t="shared" si="125"/>
        <v>6096.577537536001</v>
      </c>
      <c r="M186" s="38">
        <f t="shared" si="125"/>
        <v>6120.963847686145</v>
      </c>
      <c r="N186" s="38">
        <f t="shared" si="125"/>
        <v>6145.447703076889</v>
      </c>
      <c r="O186" s="38">
        <f t="shared" si="125"/>
        <v>6170.029493889197</v>
      </c>
      <c r="P186" s="38">
        <f t="shared" si="125"/>
        <v>6194.709611864753</v>
      </c>
      <c r="Q186" s="38">
        <f t="shared" si="125"/>
        <v>6219.488450312212</v>
      </c>
      <c r="R186" s="38">
        <f t="shared" si="125"/>
        <v>6244.366404113461</v>
      </c>
      <c r="S186" s="38">
        <f t="shared" si="125"/>
        <v>6269.343869729914</v>
      </c>
      <c r="T186" s="38">
        <f t="shared" si="125"/>
        <v>6294.421245208834</v>
      </c>
      <c r="U186" s="38">
        <f t="shared" si="125"/>
        <v>6319.59893018967</v>
      </c>
      <c r="V186" s="38">
        <f t="shared" si="125"/>
        <v>6344.877325910428</v>
      </c>
      <c r="W186" s="38">
        <f t="shared" si="125"/>
        <v>6370.25683521407</v>
      </c>
      <c r="X186" s="38">
        <f t="shared" si="125"/>
        <v>6395.737862554926</v>
      </c>
      <c r="Y186" s="38">
        <f t="shared" si="125"/>
        <v>6421.320814005146</v>
      </c>
      <c r="Z186" s="38">
        <f t="shared" si="125"/>
        <v>6447.006097261166</v>
      </c>
      <c r="AA186" s="38">
        <f t="shared" si="125"/>
        <v>6472.794121650211</v>
      </c>
      <c r="AB186" s="38">
        <f t="shared" si="125"/>
        <v>6498.685298136812</v>
      </c>
      <c r="AC186" s="38">
        <f t="shared" si="125"/>
        <v>6524.680039329359</v>
      </c>
      <c r="AD186" s="38">
        <f t="shared" si="125"/>
        <v>6550.778759486676</v>
      </c>
      <c r="AE186" s="38">
        <f t="shared" si="125"/>
        <v>6576.981874524623</v>
      </c>
      <c r="AF186" s="38">
        <f t="shared" si="125"/>
        <v>6603.289802022721</v>
      </c>
      <c r="AG186" s="38">
        <f t="shared" si="125"/>
        <v>6629.702961230812</v>
      </c>
      <c r="AH186" s="38">
        <f t="shared" si="125"/>
        <v>6656.221773075736</v>
      </c>
      <c r="AI186" s="38">
        <f t="shared" si="125"/>
        <v>6682.846660168038</v>
      </c>
      <c r="AJ186" s="38">
        <f t="shared" si="125"/>
        <v>6709.5780468087105</v>
      </c>
      <c r="AK186" s="38">
        <f t="shared" si="125"/>
        <v>6736.416358995945</v>
      </c>
      <c r="AL186" s="38">
        <f t="shared" si="125"/>
        <v>6763.362024431929</v>
      </c>
      <c r="AM186" s="38">
        <f t="shared" si="125"/>
        <v>6790.415472529657</v>
      </c>
      <c r="AN186" s="38">
        <f t="shared" si="125"/>
        <v>6817.577134419776</v>
      </c>
      <c r="AO186" s="38">
        <f t="shared" si="125"/>
        <v>6844.847442957454</v>
      </c>
      <c r="AP186" s="38">
        <f t="shared" si="125"/>
        <v>6872.226832729284</v>
      </c>
      <c r="AQ186" s="38">
        <f t="shared" si="125"/>
        <v>6899.715740060201</v>
      </c>
      <c r="AR186" s="38">
        <f t="shared" si="125"/>
        <v>6927.314603020442</v>
      </c>
      <c r="AS186" s="38">
        <f t="shared" si="125"/>
        <v>6955.0238614325235</v>
      </c>
      <c r="AT186" s="38">
        <f t="shared" si="125"/>
        <v>6982.843956878253</v>
      </c>
      <c r="AU186" s="38">
        <f t="shared" si="125"/>
        <v>7010.775332705766</v>
      </c>
      <c r="AV186" s="38">
        <f t="shared" si="125"/>
        <v>7038.81843403659</v>
      </c>
      <c r="AW186" s="38">
        <f t="shared" si="125"/>
        <v>7066.973707772736</v>
      </c>
      <c r="AX186" s="38">
        <f t="shared" si="125"/>
        <v>7095.241602603827</v>
      </c>
      <c r="AY186" s="38">
        <f t="shared" si="125"/>
        <v>7123.622569014243</v>
      </c>
      <c r="AZ186" s="38">
        <f t="shared" si="125"/>
        <v>7152.1170592903</v>
      </c>
      <c r="BA186" s="38">
        <f t="shared" si="125"/>
        <v>7180.725527527461</v>
      </c>
      <c r="BB186" s="38">
        <f t="shared" si="125"/>
        <v>7209.448429637571</v>
      </c>
      <c r="BC186" s="38">
        <f t="shared" si="125"/>
        <v>7238.286223356122</v>
      </c>
      <c r="BD186" s="38">
        <f t="shared" si="125"/>
        <v>7267.239368249547</v>
      </c>
      <c r="BE186" s="38">
        <f t="shared" si="125"/>
        <v>7296.308325722545</v>
      </c>
      <c r="BF186" s="38">
        <f t="shared" si="125"/>
        <v>7325.493559025435</v>
      </c>
      <c r="BG186" s="38">
        <f t="shared" si="125"/>
        <v>7354.7955332615375</v>
      </c>
      <c r="BH186" s="38">
        <f t="shared" si="125"/>
        <v>7384.214715394583</v>
      </c>
      <c r="BI186" s="38">
        <f t="shared" si="125"/>
        <v>7413.751574256162</v>
      </c>
      <c r="BJ186" s="38">
        <f t="shared" si="125"/>
        <v>7443.406580553186</v>
      </c>
      <c r="BK186" s="38">
        <f t="shared" si="125"/>
        <v>7473.1802068754</v>
      </c>
      <c r="BL186" s="38">
        <f t="shared" si="125"/>
        <v>7503.072927702901</v>
      </c>
      <c r="BM186" s="38">
        <f t="shared" si="125"/>
        <v>7533.085219413713</v>
      </c>
      <c r="BN186" s="38">
        <f t="shared" si="125"/>
        <v>7563.2175602913685</v>
      </c>
      <c r="BO186" s="38">
        <f t="shared" si="125"/>
        <v>7593.470430532534</v>
      </c>
    </row>
    <row r="187" spans="1:67" ht="12.75">
      <c r="A187" t="s">
        <v>140</v>
      </c>
      <c r="B187" s="218">
        <v>5800</v>
      </c>
      <c r="C187" s="188"/>
      <c r="D187" s="188"/>
      <c r="E187" s="188"/>
      <c r="F187" s="12"/>
      <c r="G187" s="1"/>
      <c r="H187" s="38">
        <f>$B187</f>
        <v>5800</v>
      </c>
      <c r="I187" s="38">
        <f t="shared" si="124"/>
        <v>5823.2</v>
      </c>
      <c r="J187" s="38">
        <f t="shared" si="124"/>
        <v>5846.4928</v>
      </c>
      <c r="K187" s="38">
        <f aca="true" t="shared" si="126" ref="K187:BO187">J187*(1+$B$190)</f>
        <v>5869.8787712</v>
      </c>
      <c r="L187" s="38">
        <f t="shared" si="126"/>
        <v>5893.358286284801</v>
      </c>
      <c r="M187" s="38">
        <f t="shared" si="126"/>
        <v>5916.93171942994</v>
      </c>
      <c r="N187" s="38">
        <f t="shared" si="126"/>
        <v>5940.5994463076595</v>
      </c>
      <c r="O187" s="38">
        <f t="shared" si="126"/>
        <v>5964.36184409289</v>
      </c>
      <c r="P187" s="38">
        <f t="shared" si="126"/>
        <v>5988.219291469262</v>
      </c>
      <c r="Q187" s="38">
        <f t="shared" si="126"/>
        <v>6012.172168635139</v>
      </c>
      <c r="R187" s="38">
        <f t="shared" si="126"/>
        <v>6036.22085730968</v>
      </c>
      <c r="S187" s="38">
        <f t="shared" si="126"/>
        <v>6060.365740738918</v>
      </c>
      <c r="T187" s="38">
        <f t="shared" si="126"/>
        <v>6084.607203701874</v>
      </c>
      <c r="U187" s="38">
        <f t="shared" si="126"/>
        <v>6108.945632516681</v>
      </c>
      <c r="V187" s="38">
        <f t="shared" si="126"/>
        <v>6133.381415046748</v>
      </c>
      <c r="W187" s="38">
        <f t="shared" si="126"/>
        <v>6157.914940706934</v>
      </c>
      <c r="X187" s="38">
        <f t="shared" si="126"/>
        <v>6182.546600469762</v>
      </c>
      <c r="Y187" s="38">
        <f t="shared" si="126"/>
        <v>6207.276786871641</v>
      </c>
      <c r="Z187" s="38">
        <f t="shared" si="126"/>
        <v>6232.105894019128</v>
      </c>
      <c r="AA187" s="38">
        <f t="shared" si="126"/>
        <v>6257.034317595205</v>
      </c>
      <c r="AB187" s="38">
        <f t="shared" si="126"/>
        <v>6282.062454865586</v>
      </c>
      <c r="AC187" s="38">
        <f t="shared" si="126"/>
        <v>6307.190704685048</v>
      </c>
      <c r="AD187" s="38">
        <f t="shared" si="126"/>
        <v>6332.419467503789</v>
      </c>
      <c r="AE187" s="38">
        <f t="shared" si="126"/>
        <v>6357.749145373804</v>
      </c>
      <c r="AF187" s="38">
        <f t="shared" si="126"/>
        <v>6383.180141955299</v>
      </c>
      <c r="AG187" s="38">
        <f t="shared" si="126"/>
        <v>6408.712862523121</v>
      </c>
      <c r="AH187" s="38">
        <f t="shared" si="126"/>
        <v>6434.347713973213</v>
      </c>
      <c r="AI187" s="38">
        <f t="shared" si="126"/>
        <v>6460.085104829106</v>
      </c>
      <c r="AJ187" s="38">
        <f t="shared" si="126"/>
        <v>6485.925445248423</v>
      </c>
      <c r="AK187" s="38">
        <f t="shared" si="126"/>
        <v>6511.869147029417</v>
      </c>
      <c r="AL187" s="38">
        <f t="shared" si="126"/>
        <v>6537.916623617535</v>
      </c>
      <c r="AM187" s="38">
        <f t="shared" si="126"/>
        <v>6564.068290112005</v>
      </c>
      <c r="AN187" s="38">
        <f t="shared" si="126"/>
        <v>6590.324563272454</v>
      </c>
      <c r="AO187" s="38">
        <f t="shared" si="126"/>
        <v>6616.685861525543</v>
      </c>
      <c r="AP187" s="38">
        <f t="shared" si="126"/>
        <v>6643.152604971646</v>
      </c>
      <c r="AQ187" s="38">
        <f t="shared" si="126"/>
        <v>6669.725215391532</v>
      </c>
      <c r="AR187" s="38">
        <f t="shared" si="126"/>
        <v>6696.404116253098</v>
      </c>
      <c r="AS187" s="38">
        <f t="shared" si="126"/>
        <v>6723.1897327181105</v>
      </c>
      <c r="AT187" s="38">
        <f t="shared" si="126"/>
        <v>6750.082491648983</v>
      </c>
      <c r="AU187" s="38">
        <f t="shared" si="126"/>
        <v>6777.082821615579</v>
      </c>
      <c r="AV187" s="38">
        <f t="shared" si="126"/>
        <v>6804.191152902041</v>
      </c>
      <c r="AW187" s="38">
        <f t="shared" si="126"/>
        <v>6831.407917513649</v>
      </c>
      <c r="AX187" s="38">
        <f t="shared" si="126"/>
        <v>6858.733549183704</v>
      </c>
      <c r="AY187" s="38">
        <f t="shared" si="126"/>
        <v>6886.168483380438</v>
      </c>
      <c r="AZ187" s="38">
        <f t="shared" si="126"/>
        <v>6913.71315731396</v>
      </c>
      <c r="BA187" s="38">
        <f t="shared" si="126"/>
        <v>6941.368009943217</v>
      </c>
      <c r="BB187" s="38">
        <f t="shared" si="126"/>
        <v>6969.13348198299</v>
      </c>
      <c r="BC187" s="38">
        <f t="shared" si="126"/>
        <v>6997.0100159109215</v>
      </c>
      <c r="BD187" s="38">
        <f t="shared" si="126"/>
        <v>7024.998055974565</v>
      </c>
      <c r="BE187" s="38">
        <f t="shared" si="126"/>
        <v>7053.098048198463</v>
      </c>
      <c r="BF187" s="38">
        <f t="shared" si="126"/>
        <v>7081.3104403912575</v>
      </c>
      <c r="BG187" s="38">
        <f t="shared" si="126"/>
        <v>7109.6356821528225</v>
      </c>
      <c r="BH187" s="38">
        <f t="shared" si="126"/>
        <v>7138.074224881434</v>
      </c>
      <c r="BI187" s="38">
        <f t="shared" si="126"/>
        <v>7166.62652178096</v>
      </c>
      <c r="BJ187" s="38">
        <f t="shared" si="126"/>
        <v>7195.293027868083</v>
      </c>
      <c r="BK187" s="38">
        <f t="shared" si="126"/>
        <v>7224.0741999795555</v>
      </c>
      <c r="BL187" s="38">
        <f t="shared" si="126"/>
        <v>7252.970496779474</v>
      </c>
      <c r="BM187" s="38">
        <f t="shared" si="126"/>
        <v>7281.982378766592</v>
      </c>
      <c r="BN187" s="38">
        <f t="shared" si="126"/>
        <v>7311.110308281658</v>
      </c>
      <c r="BO187" s="38">
        <f t="shared" si="126"/>
        <v>7340.354749514785</v>
      </c>
    </row>
    <row r="188" spans="1:67" ht="12.75">
      <c r="A188" t="s">
        <v>141</v>
      </c>
      <c r="B188" s="218">
        <v>2700</v>
      </c>
      <c r="C188" s="188"/>
      <c r="D188" s="188"/>
      <c r="E188" s="188"/>
      <c r="F188" s="12"/>
      <c r="G188" s="1"/>
      <c r="H188" s="69">
        <f>$B188</f>
        <v>2700</v>
      </c>
      <c r="I188" s="38">
        <f t="shared" si="124"/>
        <v>2710.8</v>
      </c>
      <c r="J188" s="38">
        <f t="shared" si="124"/>
        <v>2721.6432</v>
      </c>
      <c r="K188" s="38">
        <f aca="true" t="shared" si="127" ref="K188:BO188">J188*(1+$B$190)</f>
        <v>2732.5297728</v>
      </c>
      <c r="L188" s="38">
        <f t="shared" si="127"/>
        <v>2743.4598918912</v>
      </c>
      <c r="M188" s="38">
        <f t="shared" si="127"/>
        <v>2754.433731458765</v>
      </c>
      <c r="N188" s="38">
        <f t="shared" si="127"/>
        <v>2765.4514663846003</v>
      </c>
      <c r="O188" s="38">
        <f t="shared" si="127"/>
        <v>2776.5132722501385</v>
      </c>
      <c r="P188" s="38">
        <f t="shared" si="127"/>
        <v>2787.619325339139</v>
      </c>
      <c r="Q188" s="38">
        <f t="shared" si="127"/>
        <v>2798.7698026404955</v>
      </c>
      <c r="R188" s="38">
        <f t="shared" si="127"/>
        <v>2809.9648818510577</v>
      </c>
      <c r="S188" s="38">
        <f t="shared" si="127"/>
        <v>2821.204741378462</v>
      </c>
      <c r="T188" s="38">
        <f t="shared" si="127"/>
        <v>2832.489560343976</v>
      </c>
      <c r="U188" s="38">
        <f t="shared" si="127"/>
        <v>2843.819518585352</v>
      </c>
      <c r="V188" s="38">
        <f t="shared" si="127"/>
        <v>2855.1947966596936</v>
      </c>
      <c r="W188" s="38">
        <f t="shared" si="127"/>
        <v>2866.6155758463324</v>
      </c>
      <c r="X188" s="38">
        <f t="shared" si="127"/>
        <v>2878.082038149718</v>
      </c>
      <c r="Y188" s="38">
        <f t="shared" si="127"/>
        <v>2889.5943663023168</v>
      </c>
      <c r="Z188" s="38">
        <f t="shared" si="127"/>
        <v>2901.152743767526</v>
      </c>
      <c r="AA188" s="38">
        <f t="shared" si="127"/>
        <v>2912.757354742596</v>
      </c>
      <c r="AB188" s="38">
        <f t="shared" si="127"/>
        <v>2924.408384161566</v>
      </c>
      <c r="AC188" s="38">
        <f t="shared" si="127"/>
        <v>2936.1060176982123</v>
      </c>
      <c r="AD188" s="38">
        <f t="shared" si="127"/>
        <v>2947.850441769005</v>
      </c>
      <c r="AE188" s="38">
        <f t="shared" si="127"/>
        <v>2959.641843536081</v>
      </c>
      <c r="AF188" s="38">
        <f t="shared" si="127"/>
        <v>2971.4804109102256</v>
      </c>
      <c r="AG188" s="38">
        <f t="shared" si="127"/>
        <v>2983.3663325538664</v>
      </c>
      <c r="AH188" s="38">
        <f t="shared" si="127"/>
        <v>2995.2997978840817</v>
      </c>
      <c r="AI188" s="38">
        <f t="shared" si="127"/>
        <v>3007.280997075618</v>
      </c>
      <c r="AJ188" s="38">
        <f t="shared" si="127"/>
        <v>3019.3101210639206</v>
      </c>
      <c r="AK188" s="38">
        <f t="shared" si="127"/>
        <v>3031.387361548176</v>
      </c>
      <c r="AL188" s="38">
        <f t="shared" si="127"/>
        <v>3043.5129109943687</v>
      </c>
      <c r="AM188" s="38">
        <f t="shared" si="127"/>
        <v>3055.6869626383464</v>
      </c>
      <c r="AN188" s="38">
        <f t="shared" si="127"/>
        <v>3067.9097104888997</v>
      </c>
      <c r="AO188" s="38">
        <f t="shared" si="127"/>
        <v>3080.1813493308555</v>
      </c>
      <c r="AP188" s="38">
        <f t="shared" si="127"/>
        <v>3092.5020747281787</v>
      </c>
      <c r="AQ188" s="38">
        <f t="shared" si="127"/>
        <v>3104.8720830270913</v>
      </c>
      <c r="AR188" s="38">
        <f t="shared" si="127"/>
        <v>3117.2915713591997</v>
      </c>
      <c r="AS188" s="38">
        <f t="shared" si="127"/>
        <v>3129.7607376446363</v>
      </c>
      <c r="AT188" s="38">
        <f t="shared" si="127"/>
        <v>3142.279780595215</v>
      </c>
      <c r="AU188" s="38">
        <f t="shared" si="127"/>
        <v>3154.848899717596</v>
      </c>
      <c r="AV188" s="38">
        <f t="shared" si="127"/>
        <v>3167.4682953164665</v>
      </c>
      <c r="AW188" s="38">
        <f t="shared" si="127"/>
        <v>3180.1381684977323</v>
      </c>
      <c r="AX188" s="38">
        <f t="shared" si="127"/>
        <v>3192.858721171723</v>
      </c>
      <c r="AY188" s="38">
        <f t="shared" si="127"/>
        <v>3205.63015605641</v>
      </c>
      <c r="AZ188" s="38">
        <f t="shared" si="127"/>
        <v>3218.4526766806357</v>
      </c>
      <c r="BA188" s="38">
        <f t="shared" si="127"/>
        <v>3231.326487387358</v>
      </c>
      <c r="BB188" s="38">
        <f t="shared" si="127"/>
        <v>3244.2517933369077</v>
      </c>
      <c r="BC188" s="38">
        <f t="shared" si="127"/>
        <v>3257.2288005102555</v>
      </c>
      <c r="BD188" s="38">
        <f t="shared" si="127"/>
        <v>3270.2577157122964</v>
      </c>
      <c r="BE188" s="38">
        <f t="shared" si="127"/>
        <v>3283.3387465751457</v>
      </c>
      <c r="BF188" s="38">
        <f t="shared" si="127"/>
        <v>3296.4721015614464</v>
      </c>
      <c r="BG188" s="38">
        <f t="shared" si="127"/>
        <v>3309.657989967692</v>
      </c>
      <c r="BH188" s="38">
        <f t="shared" si="127"/>
        <v>3322.896621927563</v>
      </c>
      <c r="BI188" s="38">
        <f t="shared" si="127"/>
        <v>3336.1882084152735</v>
      </c>
      <c r="BJ188" s="38">
        <f t="shared" si="127"/>
        <v>3349.5329612489345</v>
      </c>
      <c r="BK188" s="38">
        <f t="shared" si="127"/>
        <v>3362.93109309393</v>
      </c>
      <c r="BL188" s="38">
        <f t="shared" si="127"/>
        <v>3376.382817466306</v>
      </c>
      <c r="BM188" s="38">
        <f t="shared" si="127"/>
        <v>3389.888348736171</v>
      </c>
      <c r="BN188" s="38">
        <f t="shared" si="127"/>
        <v>3403.4479021311154</v>
      </c>
      <c r="BO188" s="38">
        <f t="shared" si="127"/>
        <v>3417.06169373964</v>
      </c>
    </row>
    <row r="189" spans="1:67" ht="13.5" thickBot="1">
      <c r="A189" t="s">
        <v>142</v>
      </c>
      <c r="B189" s="213"/>
      <c r="C189" s="188"/>
      <c r="D189" s="188"/>
      <c r="E189" s="188"/>
      <c r="F189" s="12"/>
      <c r="G189" s="1"/>
      <c r="H189" s="30">
        <f aca="true" t="shared" si="128" ref="H189:AE189">SUM(H186:H188)</f>
        <v>14500</v>
      </c>
      <c r="I189" s="30">
        <f t="shared" si="128"/>
        <v>14558</v>
      </c>
      <c r="J189" s="30">
        <f t="shared" si="128"/>
        <v>14616.232000000002</v>
      </c>
      <c r="K189" s="30">
        <f t="shared" si="128"/>
        <v>14674.696928000001</v>
      </c>
      <c r="L189" s="30">
        <f t="shared" si="128"/>
        <v>14733.395715712</v>
      </c>
      <c r="M189" s="30">
        <f t="shared" si="128"/>
        <v>14792.329298574849</v>
      </c>
      <c r="N189" s="30">
        <f t="shared" si="128"/>
        <v>14851.49861576915</v>
      </c>
      <c r="O189" s="30">
        <f t="shared" si="128"/>
        <v>14910.904610232226</v>
      </c>
      <c r="P189" s="30">
        <f t="shared" si="128"/>
        <v>14970.548228673155</v>
      </c>
      <c r="Q189" s="30">
        <f t="shared" si="128"/>
        <v>15030.430421587847</v>
      </c>
      <c r="R189" s="30">
        <f t="shared" si="128"/>
        <v>15090.552143274199</v>
      </c>
      <c r="S189" s="30">
        <f t="shared" si="128"/>
        <v>15150.914351847294</v>
      </c>
      <c r="T189" s="30">
        <f t="shared" si="128"/>
        <v>15211.518009254683</v>
      </c>
      <c r="U189" s="30">
        <f t="shared" si="128"/>
        <v>15272.364081291704</v>
      </c>
      <c r="V189" s="30">
        <f t="shared" si="128"/>
        <v>15333.453537616868</v>
      </c>
      <c r="W189" s="30">
        <f t="shared" si="128"/>
        <v>15394.787351767336</v>
      </c>
      <c r="X189" s="30">
        <f t="shared" si="128"/>
        <v>15456.366501174405</v>
      </c>
      <c r="Y189" s="30">
        <f t="shared" si="128"/>
        <v>15518.191967179104</v>
      </c>
      <c r="Z189" s="30">
        <f t="shared" si="128"/>
        <v>15580.264735047818</v>
      </c>
      <c r="AA189" s="30">
        <f t="shared" si="128"/>
        <v>15642.585793988012</v>
      </c>
      <c r="AB189" s="30">
        <f t="shared" si="128"/>
        <v>15705.156137163964</v>
      </c>
      <c r="AC189" s="30">
        <f t="shared" si="128"/>
        <v>15767.976761712618</v>
      </c>
      <c r="AD189" s="30">
        <f t="shared" si="128"/>
        <v>15831.048668759471</v>
      </c>
      <c r="AE189" s="30">
        <f t="shared" si="128"/>
        <v>15894.372863434508</v>
      </c>
      <c r="AF189" s="30">
        <f aca="true" t="shared" si="129" ref="AF189:BO189">SUM(AF186:AF188)</f>
        <v>15957.950354888246</v>
      </c>
      <c r="AG189" s="30">
        <f t="shared" si="129"/>
        <v>16021.7821563078</v>
      </c>
      <c r="AH189" s="30">
        <f t="shared" si="129"/>
        <v>16085.869284933031</v>
      </c>
      <c r="AI189" s="30">
        <f t="shared" si="129"/>
        <v>16150.212762072762</v>
      </c>
      <c r="AJ189" s="30">
        <f t="shared" si="129"/>
        <v>16214.813613121056</v>
      </c>
      <c r="AK189" s="30">
        <f t="shared" si="129"/>
        <v>16279.67286757354</v>
      </c>
      <c r="AL189" s="30">
        <f t="shared" si="129"/>
        <v>16344.791559043833</v>
      </c>
      <c r="AM189" s="30">
        <f t="shared" si="129"/>
        <v>16410.170725280008</v>
      </c>
      <c r="AN189" s="30">
        <f t="shared" si="129"/>
        <v>16475.81140818113</v>
      </c>
      <c r="AO189" s="30">
        <f t="shared" si="129"/>
        <v>16541.71465381385</v>
      </c>
      <c r="AP189" s="30">
        <f t="shared" si="129"/>
        <v>16607.881512429107</v>
      </c>
      <c r="AQ189" s="30">
        <f t="shared" si="129"/>
        <v>16674.313038478824</v>
      </c>
      <c r="AR189" s="30">
        <f t="shared" si="129"/>
        <v>16741.01029063274</v>
      </c>
      <c r="AS189" s="30">
        <f t="shared" si="129"/>
        <v>16807.97433179527</v>
      </c>
      <c r="AT189" s="30">
        <f t="shared" si="129"/>
        <v>16875.20622912245</v>
      </c>
      <c r="AU189" s="30">
        <f t="shared" si="129"/>
        <v>16942.70705403894</v>
      </c>
      <c r="AV189" s="30">
        <f t="shared" si="129"/>
        <v>17010.477882255098</v>
      </c>
      <c r="AW189" s="30">
        <f t="shared" si="129"/>
        <v>17078.51979378412</v>
      </c>
      <c r="AX189" s="30">
        <f t="shared" si="129"/>
        <v>17146.833872959254</v>
      </c>
      <c r="AY189" s="30">
        <f t="shared" si="129"/>
        <v>17215.42120845109</v>
      </c>
      <c r="AZ189" s="30">
        <f t="shared" si="129"/>
        <v>17284.282893284893</v>
      </c>
      <c r="BA189" s="30">
        <f t="shared" si="129"/>
        <v>17353.42002485804</v>
      </c>
      <c r="BB189" s="30">
        <f t="shared" si="129"/>
        <v>17422.83370495747</v>
      </c>
      <c r="BC189" s="30">
        <f t="shared" si="129"/>
        <v>17492.525039777298</v>
      </c>
      <c r="BD189" s="30">
        <f t="shared" si="129"/>
        <v>17562.49513993641</v>
      </c>
      <c r="BE189" s="30">
        <f t="shared" si="129"/>
        <v>17632.745120496154</v>
      </c>
      <c r="BF189" s="30">
        <f t="shared" si="129"/>
        <v>17703.27610097814</v>
      </c>
      <c r="BG189" s="30">
        <f t="shared" si="129"/>
        <v>17774.08920538205</v>
      </c>
      <c r="BH189" s="30">
        <f t="shared" si="129"/>
        <v>17845.18556220358</v>
      </c>
      <c r="BI189" s="30">
        <f t="shared" si="129"/>
        <v>17916.566304452397</v>
      </c>
      <c r="BJ189" s="30">
        <f t="shared" si="129"/>
        <v>17988.232569670203</v>
      </c>
      <c r="BK189" s="30">
        <f t="shared" si="129"/>
        <v>18060.185499948886</v>
      </c>
      <c r="BL189" s="30">
        <f t="shared" si="129"/>
        <v>18132.42624194868</v>
      </c>
      <c r="BM189" s="30">
        <f t="shared" si="129"/>
        <v>18204.955946916474</v>
      </c>
      <c r="BN189" s="30">
        <f t="shared" si="129"/>
        <v>18277.775770704142</v>
      </c>
      <c r="BO189" s="30">
        <f t="shared" si="129"/>
        <v>18350.88687378696</v>
      </c>
    </row>
    <row r="190" spans="1:67" ht="13.5" thickTop="1">
      <c r="A190" t="s">
        <v>316</v>
      </c>
      <c r="B190" s="75">
        <v>0.004</v>
      </c>
      <c r="C190" s="188"/>
      <c r="D190" s="188"/>
      <c r="E190" s="188"/>
      <c r="F190" s="12"/>
      <c r="G190" s="1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</row>
    <row r="191" spans="2:67" ht="12.75">
      <c r="B191" s="213"/>
      <c r="C191" s="188"/>
      <c r="D191" s="188"/>
      <c r="E191" s="188"/>
      <c r="F191" s="12"/>
      <c r="G191" s="1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</row>
    <row r="192" spans="1:67" ht="15.75">
      <c r="A192" s="33" t="s">
        <v>143</v>
      </c>
      <c r="B192" s="213"/>
      <c r="C192" s="188"/>
      <c r="D192" s="188"/>
      <c r="E192" s="188"/>
      <c r="F192" s="12"/>
      <c r="G192" s="1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</row>
    <row r="193" spans="1:67" ht="15.75">
      <c r="A193" s="33"/>
      <c r="B193" s="213"/>
      <c r="C193" s="188"/>
      <c r="D193" s="188"/>
      <c r="E193" s="188"/>
      <c r="F193" s="12"/>
      <c r="G193" s="1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</row>
    <row r="194" spans="1:67" ht="12.75">
      <c r="A194" t="s">
        <v>144</v>
      </c>
      <c r="B194" s="75">
        <v>0.005</v>
      </c>
      <c r="C194" s="188"/>
      <c r="D194" s="188"/>
      <c r="E194" s="188"/>
      <c r="F194" s="12"/>
      <c r="G194" s="1"/>
      <c r="H194" s="71"/>
      <c r="I194" s="71"/>
      <c r="J194" s="71"/>
      <c r="K194" s="71"/>
      <c r="L194" s="71"/>
      <c r="M194" s="71"/>
      <c r="N194" s="71">
        <f aca="true" t="shared" si="130" ref="N194:BO194">$B194</f>
        <v>0.005</v>
      </c>
      <c r="O194" s="71">
        <f t="shared" si="130"/>
        <v>0.005</v>
      </c>
      <c r="P194" s="71">
        <f t="shared" si="130"/>
        <v>0.005</v>
      </c>
      <c r="Q194" s="71">
        <f t="shared" si="130"/>
        <v>0.005</v>
      </c>
      <c r="R194" s="71">
        <f t="shared" si="130"/>
        <v>0.005</v>
      </c>
      <c r="S194" s="71">
        <f t="shared" si="130"/>
        <v>0.005</v>
      </c>
      <c r="T194" s="71">
        <f t="shared" si="130"/>
        <v>0.005</v>
      </c>
      <c r="U194" s="71">
        <f t="shared" si="130"/>
        <v>0.005</v>
      </c>
      <c r="V194" s="71">
        <f t="shared" si="130"/>
        <v>0.005</v>
      </c>
      <c r="W194" s="71">
        <f t="shared" si="130"/>
        <v>0.005</v>
      </c>
      <c r="X194" s="71">
        <f t="shared" si="130"/>
        <v>0.005</v>
      </c>
      <c r="Y194" s="71">
        <f t="shared" si="130"/>
        <v>0.005</v>
      </c>
      <c r="Z194" s="71">
        <f t="shared" si="130"/>
        <v>0.005</v>
      </c>
      <c r="AA194" s="71">
        <f t="shared" si="130"/>
        <v>0.005</v>
      </c>
      <c r="AB194" s="71">
        <f t="shared" si="130"/>
        <v>0.005</v>
      </c>
      <c r="AC194" s="71">
        <f t="shared" si="130"/>
        <v>0.005</v>
      </c>
      <c r="AD194" s="71">
        <f t="shared" si="130"/>
        <v>0.005</v>
      </c>
      <c r="AE194" s="71">
        <f t="shared" si="130"/>
        <v>0.005</v>
      </c>
      <c r="AF194" s="71">
        <f t="shared" si="130"/>
        <v>0.005</v>
      </c>
      <c r="AG194" s="71">
        <f t="shared" si="130"/>
        <v>0.005</v>
      </c>
      <c r="AH194" s="71">
        <f t="shared" si="130"/>
        <v>0.005</v>
      </c>
      <c r="AI194" s="71">
        <f t="shared" si="130"/>
        <v>0.005</v>
      </c>
      <c r="AJ194" s="71">
        <f t="shared" si="130"/>
        <v>0.005</v>
      </c>
      <c r="AK194" s="71">
        <f t="shared" si="130"/>
        <v>0.005</v>
      </c>
      <c r="AL194" s="71">
        <f t="shared" si="130"/>
        <v>0.005</v>
      </c>
      <c r="AM194" s="71">
        <f t="shared" si="130"/>
        <v>0.005</v>
      </c>
      <c r="AN194" s="71">
        <f t="shared" si="130"/>
        <v>0.005</v>
      </c>
      <c r="AO194" s="71">
        <f t="shared" si="130"/>
        <v>0.005</v>
      </c>
      <c r="AP194" s="71">
        <f t="shared" si="130"/>
        <v>0.005</v>
      </c>
      <c r="AQ194" s="71">
        <f t="shared" si="130"/>
        <v>0.005</v>
      </c>
      <c r="AR194" s="71">
        <f t="shared" si="130"/>
        <v>0.005</v>
      </c>
      <c r="AS194" s="71">
        <f t="shared" si="130"/>
        <v>0.005</v>
      </c>
      <c r="AT194" s="71">
        <f t="shared" si="130"/>
        <v>0.005</v>
      </c>
      <c r="AU194" s="71">
        <f t="shared" si="130"/>
        <v>0.005</v>
      </c>
      <c r="AV194" s="71">
        <f t="shared" si="130"/>
        <v>0.005</v>
      </c>
      <c r="AW194" s="71">
        <f t="shared" si="130"/>
        <v>0.005</v>
      </c>
      <c r="AX194" s="71">
        <f t="shared" si="130"/>
        <v>0.005</v>
      </c>
      <c r="AY194" s="71">
        <f t="shared" si="130"/>
        <v>0.005</v>
      </c>
      <c r="AZ194" s="71">
        <f t="shared" si="130"/>
        <v>0.005</v>
      </c>
      <c r="BA194" s="71">
        <f t="shared" si="130"/>
        <v>0.005</v>
      </c>
      <c r="BB194" s="71">
        <f t="shared" si="130"/>
        <v>0.005</v>
      </c>
      <c r="BC194" s="71">
        <f t="shared" si="130"/>
        <v>0.005</v>
      </c>
      <c r="BD194" s="71">
        <f t="shared" si="130"/>
        <v>0.005</v>
      </c>
      <c r="BE194" s="71">
        <f t="shared" si="130"/>
        <v>0.005</v>
      </c>
      <c r="BF194" s="71">
        <f t="shared" si="130"/>
        <v>0.005</v>
      </c>
      <c r="BG194" s="71">
        <f t="shared" si="130"/>
        <v>0.005</v>
      </c>
      <c r="BH194" s="71">
        <f t="shared" si="130"/>
        <v>0.005</v>
      </c>
      <c r="BI194" s="71">
        <f t="shared" si="130"/>
        <v>0.005</v>
      </c>
      <c r="BJ194" s="71">
        <f t="shared" si="130"/>
        <v>0.005</v>
      </c>
      <c r="BK194" s="71">
        <f t="shared" si="130"/>
        <v>0.005</v>
      </c>
      <c r="BL194" s="71">
        <f t="shared" si="130"/>
        <v>0.005</v>
      </c>
      <c r="BM194" s="71">
        <f t="shared" si="130"/>
        <v>0.005</v>
      </c>
      <c r="BN194" s="71">
        <f t="shared" si="130"/>
        <v>0.005</v>
      </c>
      <c r="BO194" s="71">
        <f t="shared" si="130"/>
        <v>0.005</v>
      </c>
    </row>
    <row r="195" spans="1:67" ht="12.75">
      <c r="A195" t="s">
        <v>147</v>
      </c>
      <c r="B195" s="153"/>
      <c r="C195" s="188"/>
      <c r="D195" s="188"/>
      <c r="E195" s="188"/>
      <c r="F195" s="12"/>
      <c r="G195" s="1"/>
      <c r="I195" s="73"/>
      <c r="J195" s="73"/>
      <c r="K195" s="73"/>
      <c r="L195" s="73"/>
      <c r="M195" s="73"/>
      <c r="N195" s="73">
        <f>' Volume Projections'!B31*'Employee &amp; Expense Input'!N194</f>
        <v>1125</v>
      </c>
      <c r="O195" s="73">
        <f>' Volume Projections'!C31*'Employee &amp; Expense Input'!O194</f>
        <v>750.375</v>
      </c>
      <c r="P195" s="73">
        <f>' Volume Projections'!D31*'Employee &amp; Expense Input'!P194</f>
        <v>0</v>
      </c>
      <c r="Q195" s="73">
        <f>' Volume Projections'!E31*'Employee &amp; Expense Input'!Q194</f>
        <v>1500</v>
      </c>
      <c r="R195" s="73">
        <f>' Volume Projections'!F31*'Employee &amp; Expense Input'!R194</f>
        <v>1125</v>
      </c>
      <c r="S195" s="73">
        <f>' Volume Projections'!G31*'Employee &amp; Expense Input'!S194</f>
        <v>937.5</v>
      </c>
      <c r="T195" s="73">
        <f>' Volume Projections'!H31*'Employee &amp; Expense Input'!T194</f>
        <v>750</v>
      </c>
      <c r="U195" s="73">
        <f>' Volume Projections'!I31*'Employee &amp; Expense Input'!U194</f>
        <v>772.5</v>
      </c>
      <c r="V195" s="73">
        <f>' Volume Projections'!J31*'Employee &amp; Expense Input'!V194</f>
        <v>795.6750000000001</v>
      </c>
      <c r="W195" s="73">
        <f>' Volume Projections'!K31*'Employee &amp; Expense Input'!W194</f>
        <v>819.5452500000001</v>
      </c>
      <c r="X195" s="73">
        <f>' Volume Projections'!L31*'Employee &amp; Expense Input'!X194</f>
        <v>844.1316075000001</v>
      </c>
      <c r="Y195" s="73">
        <f>' Volume Projections'!M31*'Employee &amp; Expense Input'!Y194</f>
        <v>869.4555557250002</v>
      </c>
      <c r="Z195" s="73">
        <f>' Volume Projections'!N31*'Employee &amp; Expense Input'!Z194</f>
        <v>891.1919446181251</v>
      </c>
      <c r="AA195" s="73">
        <f>' Volume Projections'!O31*'Employee &amp; Expense Input'!AA194</f>
        <v>913.4717432335782</v>
      </c>
      <c r="AB195" s="73">
        <f>' Volume Projections'!P31*'Employee &amp; Expense Input'!AB194</f>
        <v>936.3085368144176</v>
      </c>
      <c r="AC195" s="73">
        <f>' Volume Projections'!Q31*'Employee &amp; Expense Input'!AC194</f>
        <v>959.716250234778</v>
      </c>
      <c r="AD195" s="73">
        <f>' Volume Projections'!R31*'Employee &amp; Expense Input'!AD194</f>
        <v>983.7091564906473</v>
      </c>
      <c r="AE195" s="73">
        <f>' Volume Projections'!S31*'Employee &amp; Expense Input'!AE194</f>
        <v>1008.3018854029134</v>
      </c>
      <c r="AF195" s="73">
        <f>' Volume Projections'!T31*'Employee &amp; Expense Input'!AF194</f>
        <v>1033.509432537986</v>
      </c>
      <c r="AG195" s="73">
        <f>' Volume Projections'!U31*'Employee &amp; Expense Input'!AG194</f>
        <v>1059.3471683514356</v>
      </c>
      <c r="AH195" s="73">
        <f>' Volume Projections'!V31*'Employee &amp; Expense Input'!AH194</f>
        <v>1085.8308475602214</v>
      </c>
      <c r="AI195" s="73">
        <f>' Volume Projections'!W31*'Employee &amp; Expense Input'!AI194</f>
        <v>1112.9766187492269</v>
      </c>
      <c r="AJ195" s="73">
        <f>' Volume Projections'!X31*'Employee &amp; Expense Input'!AJ194</f>
        <v>1140.8010342179573</v>
      </c>
      <c r="AK195" s="73">
        <f>' Volume Projections'!Y31*'Employee &amp; Expense Input'!AK194</f>
        <v>1169.3210600734062</v>
      </c>
      <c r="AL195" s="73">
        <f>' Volume Projections'!Z31*'Employee &amp; Expense Input'!AL194</f>
        <v>1192.7074812748742</v>
      </c>
      <c r="AM195" s="73">
        <f>' Volume Projections'!AA31*'Employee &amp; Expense Input'!AM194</f>
        <v>1216.561630900372</v>
      </c>
      <c r="AN195" s="73">
        <f>' Volume Projections'!AB31*'Employee &amp; Expense Input'!AN194</f>
        <v>1240.8928635183793</v>
      </c>
      <c r="AO195" s="73">
        <f>' Volume Projections'!AC31*'Employee &amp; Expense Input'!AO194</f>
        <v>2390.710720788747</v>
      </c>
      <c r="AP195" s="73">
        <f>' Volume Projections'!AD31*'Employee &amp; Expense Input'!AP194</f>
        <v>2134.7749352045216</v>
      </c>
      <c r="AQ195" s="73">
        <f>' Volume Projections'!AE31*'Employee &amp; Expense Input'!AQ194</f>
        <v>2019.9704339086124</v>
      </c>
      <c r="AR195" s="73">
        <f>' Volume Projections'!AF31*'Employee &amp; Expense Input'!AR194</f>
        <v>1905.682342586785</v>
      </c>
      <c r="AS195" s="73">
        <f>' Volume Projections'!AG31*'Employee &amp; Expense Input'!AS194</f>
        <v>1949.4209894385206</v>
      </c>
      <c r="AT195" s="73">
        <f>' Volume Projections'!AH31*'Employee &amp; Expense Input'!AT194</f>
        <v>1994.2031592272913</v>
      </c>
      <c r="AU195" s="73">
        <f>' Volume Projections'!AI31*'Employee &amp; Expense Input'!AU194</f>
        <v>2040.0547849118373</v>
      </c>
      <c r="AV195" s="73">
        <f>' Volume Projections'!AJ31*'Employee &amp; Expense Input'!AV194</f>
        <v>2087.0024699850737</v>
      </c>
      <c r="AW195" s="73">
        <f>' Volume Projections'!AK31*'Employee &amp; Expense Input'!AW194</f>
        <v>2135.0735064410255</v>
      </c>
      <c r="AX195" s="73">
        <f>' Volume Projections'!AL31*'Employee &amp; Expense Input'!AX194</f>
        <v>3017.370525705578</v>
      </c>
      <c r="AY195" s="73">
        <f>' Volume Projections'!AM31*'Employee &amp; Expense Input'!AY194</f>
        <v>2775.6900231757977</v>
      </c>
      <c r="AZ195" s="73">
        <f>' Volume Projections'!AN31*'Employee &amp; Expense Input'!AZ194</f>
        <v>2252.9534428476863</v>
      </c>
      <c r="BA195" s="73">
        <f>' Volume Projections'!AO31*'Employee &amp; Expense Input'!BA194</f>
        <v>2293.77005851651</v>
      </c>
      <c r="BB195" s="73">
        <f>' Volume Projections'!AP31*'Employee &amp; Expense Input'!BB194</f>
        <v>2335.374481271018</v>
      </c>
      <c r="BC195" s="73">
        <f>' Volume Projections'!AQ31*'Employee &amp; Expense Input'!BC194</f>
        <v>2377.7829171637627</v>
      </c>
      <c r="BD195" s="73">
        <f>' Volume Projections'!AR31*'Employee &amp; Expense Input'!BD194</f>
        <v>2421.011925061741</v>
      </c>
      <c r="BE195" s="73">
        <f>' Volume Projections'!AS31*'Employee &amp; Expense Input'!BE194</f>
        <v>2465.0784246817016</v>
      </c>
      <c r="BF195" s="73">
        <f>' Volume Projections'!AT31*'Employee &amp; Expense Input'!BF194</f>
        <v>2509.999704814563</v>
      </c>
      <c r="BG195" s="73">
        <f>' Volume Projections'!AU31*'Employee &amp; Expense Input'!BG194</f>
        <v>3399.5434317434824</v>
      </c>
      <c r="BH195" s="73">
        <f>' Volume Projections'!AV31*'Employee &amp; Expense Input'!BH194</f>
        <v>3235.290157860254</v>
      </c>
      <c r="BI195" s="73">
        <f>' Volume Projections'!AW31*'Employee &amp; Expense Input'!BI194</f>
        <v>3177.414580484792</v>
      </c>
      <c r="BJ195" s="73">
        <f>' Volume Projections'!AX31*'Employee &amp; Expense Input'!BJ194</f>
        <v>3098.351046563042</v>
      </c>
      <c r="BK195" s="73">
        <f>' Volume Projections'!AY31*'Employee &amp; Expense Input'!BK194</f>
        <v>3137.8076359601996</v>
      </c>
      <c r="BL195" s="73">
        <f>' Volume Projections'!AZ31*'Employee &amp; Expense Input'!BL194</f>
        <v>3178.0462737376292</v>
      </c>
      <c r="BM195" s="73">
        <f>' Volume Projections'!BA31*'Employee &amp; Expense Input'!BM194</f>
        <v>3219.085729508399</v>
      </c>
      <c r="BN195" s="73">
        <f>' Volume Projections'!BB31*'Employee &amp; Expense Input'!BN194</f>
        <v>3260.945258842939</v>
      </c>
      <c r="BO195" s="73">
        <f>' Volume Projections'!BC31*'Employee &amp; Expense Input'!BO194</f>
        <v>3303.6446163886735</v>
      </c>
    </row>
    <row r="196" spans="1:67" ht="12.75">
      <c r="A196" t="s">
        <v>145</v>
      </c>
      <c r="B196" s="214">
        <v>7</v>
      </c>
      <c r="C196" s="188"/>
      <c r="D196" s="188"/>
      <c r="E196" s="188"/>
      <c r="F196" s="12"/>
      <c r="G196" s="1"/>
      <c r="H196" s="72"/>
      <c r="I196" s="72"/>
      <c r="J196" s="72"/>
      <c r="K196" s="72"/>
      <c r="L196" s="72"/>
      <c r="M196" s="72"/>
      <c r="N196" s="72">
        <f aca="true" t="shared" si="131" ref="N196:BO196">$B196</f>
        <v>7</v>
      </c>
      <c r="O196" s="72">
        <f t="shared" si="131"/>
        <v>7</v>
      </c>
      <c r="P196" s="72">
        <f t="shared" si="131"/>
        <v>7</v>
      </c>
      <c r="Q196" s="72">
        <f t="shared" si="131"/>
        <v>7</v>
      </c>
      <c r="R196" s="72">
        <f t="shared" si="131"/>
        <v>7</v>
      </c>
      <c r="S196" s="72">
        <f t="shared" si="131"/>
        <v>7</v>
      </c>
      <c r="T196" s="72">
        <f t="shared" si="131"/>
        <v>7</v>
      </c>
      <c r="U196" s="72">
        <f t="shared" si="131"/>
        <v>7</v>
      </c>
      <c r="V196" s="72">
        <f t="shared" si="131"/>
        <v>7</v>
      </c>
      <c r="W196" s="72">
        <f t="shared" si="131"/>
        <v>7</v>
      </c>
      <c r="X196" s="72">
        <f t="shared" si="131"/>
        <v>7</v>
      </c>
      <c r="Y196" s="72">
        <f t="shared" si="131"/>
        <v>7</v>
      </c>
      <c r="Z196" s="72">
        <f t="shared" si="131"/>
        <v>7</v>
      </c>
      <c r="AA196" s="72">
        <f t="shared" si="131"/>
        <v>7</v>
      </c>
      <c r="AB196" s="72">
        <f t="shared" si="131"/>
        <v>7</v>
      </c>
      <c r="AC196" s="72">
        <f t="shared" si="131"/>
        <v>7</v>
      </c>
      <c r="AD196" s="72">
        <f t="shared" si="131"/>
        <v>7</v>
      </c>
      <c r="AE196" s="72">
        <f t="shared" si="131"/>
        <v>7</v>
      </c>
      <c r="AF196" s="72">
        <f t="shared" si="131"/>
        <v>7</v>
      </c>
      <c r="AG196" s="72">
        <f t="shared" si="131"/>
        <v>7</v>
      </c>
      <c r="AH196" s="72">
        <f t="shared" si="131"/>
        <v>7</v>
      </c>
      <c r="AI196" s="72">
        <f t="shared" si="131"/>
        <v>7</v>
      </c>
      <c r="AJ196" s="72">
        <f t="shared" si="131"/>
        <v>7</v>
      </c>
      <c r="AK196" s="72">
        <f t="shared" si="131"/>
        <v>7</v>
      </c>
      <c r="AL196" s="72">
        <f t="shared" si="131"/>
        <v>7</v>
      </c>
      <c r="AM196" s="72">
        <f t="shared" si="131"/>
        <v>7</v>
      </c>
      <c r="AN196" s="72">
        <f t="shared" si="131"/>
        <v>7</v>
      </c>
      <c r="AO196" s="72">
        <f t="shared" si="131"/>
        <v>7</v>
      </c>
      <c r="AP196" s="72">
        <f t="shared" si="131"/>
        <v>7</v>
      </c>
      <c r="AQ196" s="72">
        <f t="shared" si="131"/>
        <v>7</v>
      </c>
      <c r="AR196" s="72">
        <f t="shared" si="131"/>
        <v>7</v>
      </c>
      <c r="AS196" s="72">
        <f t="shared" si="131"/>
        <v>7</v>
      </c>
      <c r="AT196" s="72">
        <f t="shared" si="131"/>
        <v>7</v>
      </c>
      <c r="AU196" s="72">
        <f t="shared" si="131"/>
        <v>7</v>
      </c>
      <c r="AV196" s="72">
        <f t="shared" si="131"/>
        <v>7</v>
      </c>
      <c r="AW196" s="72">
        <f t="shared" si="131"/>
        <v>7</v>
      </c>
      <c r="AX196" s="72">
        <f t="shared" si="131"/>
        <v>7</v>
      </c>
      <c r="AY196" s="72">
        <f t="shared" si="131"/>
        <v>7</v>
      </c>
      <c r="AZ196" s="72">
        <f t="shared" si="131"/>
        <v>7</v>
      </c>
      <c r="BA196" s="72">
        <f t="shared" si="131"/>
        <v>7</v>
      </c>
      <c r="BB196" s="72">
        <f t="shared" si="131"/>
        <v>7</v>
      </c>
      <c r="BC196" s="72">
        <f t="shared" si="131"/>
        <v>7</v>
      </c>
      <c r="BD196" s="72">
        <f t="shared" si="131"/>
        <v>7</v>
      </c>
      <c r="BE196" s="72">
        <f t="shared" si="131"/>
        <v>7</v>
      </c>
      <c r="BF196" s="72">
        <f t="shared" si="131"/>
        <v>7</v>
      </c>
      <c r="BG196" s="72">
        <f t="shared" si="131"/>
        <v>7</v>
      </c>
      <c r="BH196" s="72">
        <f t="shared" si="131"/>
        <v>7</v>
      </c>
      <c r="BI196" s="72">
        <f t="shared" si="131"/>
        <v>7</v>
      </c>
      <c r="BJ196" s="72">
        <f t="shared" si="131"/>
        <v>7</v>
      </c>
      <c r="BK196" s="72">
        <f t="shared" si="131"/>
        <v>7</v>
      </c>
      <c r="BL196" s="72">
        <f t="shared" si="131"/>
        <v>7</v>
      </c>
      <c r="BM196" s="72">
        <f t="shared" si="131"/>
        <v>7</v>
      </c>
      <c r="BN196" s="72">
        <f t="shared" si="131"/>
        <v>7</v>
      </c>
      <c r="BO196" s="72">
        <f t="shared" si="131"/>
        <v>7</v>
      </c>
    </row>
    <row r="197" spans="1:67" ht="13.5" thickBot="1">
      <c r="A197" t="s">
        <v>146</v>
      </c>
      <c r="B197" s="213"/>
      <c r="C197" s="188"/>
      <c r="D197" s="188"/>
      <c r="E197" s="188"/>
      <c r="F197" s="12"/>
      <c r="G197" s="1"/>
      <c r="H197" s="30"/>
      <c r="I197" s="30"/>
      <c r="J197" s="30"/>
      <c r="K197" s="30"/>
      <c r="L197" s="30"/>
      <c r="M197" s="30"/>
      <c r="N197" s="30">
        <f aca="true" t="shared" si="132" ref="N197:AS197">N195*N196</f>
        <v>7875</v>
      </c>
      <c r="O197" s="30">
        <f t="shared" si="132"/>
        <v>5252.625</v>
      </c>
      <c r="P197" s="30">
        <f t="shared" si="132"/>
        <v>0</v>
      </c>
      <c r="Q197" s="30">
        <f t="shared" si="132"/>
        <v>10500</v>
      </c>
      <c r="R197" s="30">
        <f t="shared" si="132"/>
        <v>7875</v>
      </c>
      <c r="S197" s="30">
        <f t="shared" si="132"/>
        <v>6562.5</v>
      </c>
      <c r="T197" s="30">
        <f t="shared" si="132"/>
        <v>5250</v>
      </c>
      <c r="U197" s="30">
        <f t="shared" si="132"/>
        <v>5407.5</v>
      </c>
      <c r="V197" s="30">
        <f t="shared" si="132"/>
        <v>5569.725</v>
      </c>
      <c r="W197" s="30">
        <f t="shared" si="132"/>
        <v>5736.816750000001</v>
      </c>
      <c r="X197" s="30">
        <f t="shared" si="132"/>
        <v>5908.9212525</v>
      </c>
      <c r="Y197" s="30">
        <f t="shared" si="132"/>
        <v>6086.188890075001</v>
      </c>
      <c r="Z197" s="30">
        <f t="shared" si="132"/>
        <v>6238.343612326876</v>
      </c>
      <c r="AA197" s="30">
        <f t="shared" si="132"/>
        <v>6394.302202635047</v>
      </c>
      <c r="AB197" s="30">
        <f t="shared" si="132"/>
        <v>6554.159757700923</v>
      </c>
      <c r="AC197" s="30">
        <f t="shared" si="132"/>
        <v>6718.013751643446</v>
      </c>
      <c r="AD197" s="30">
        <f t="shared" si="132"/>
        <v>6885.9640954345305</v>
      </c>
      <c r="AE197" s="30">
        <f t="shared" si="132"/>
        <v>7058.113197820394</v>
      </c>
      <c r="AF197" s="30">
        <f t="shared" si="132"/>
        <v>7234.566027765902</v>
      </c>
      <c r="AG197" s="30">
        <f t="shared" si="132"/>
        <v>7415.430178460049</v>
      </c>
      <c r="AH197" s="30">
        <f t="shared" si="132"/>
        <v>7600.81593292155</v>
      </c>
      <c r="AI197" s="30">
        <f t="shared" si="132"/>
        <v>7790.836331244588</v>
      </c>
      <c r="AJ197" s="30">
        <f t="shared" si="132"/>
        <v>7985.6072395257015</v>
      </c>
      <c r="AK197" s="30">
        <f t="shared" si="132"/>
        <v>8185.247420513843</v>
      </c>
      <c r="AL197" s="30">
        <f t="shared" si="132"/>
        <v>8348.95236892412</v>
      </c>
      <c r="AM197" s="30">
        <f t="shared" si="132"/>
        <v>8515.931416302603</v>
      </c>
      <c r="AN197" s="30">
        <f t="shared" si="132"/>
        <v>8686.250044628654</v>
      </c>
      <c r="AO197" s="30">
        <f t="shared" si="132"/>
        <v>16734.97504552123</v>
      </c>
      <c r="AP197" s="30">
        <f t="shared" si="132"/>
        <v>14943.424546431652</v>
      </c>
      <c r="AQ197" s="30">
        <f t="shared" si="132"/>
        <v>14139.793037360287</v>
      </c>
      <c r="AR197" s="30">
        <f t="shared" si="132"/>
        <v>13339.776398107495</v>
      </c>
      <c r="AS197" s="30">
        <f t="shared" si="132"/>
        <v>13645.946926069644</v>
      </c>
      <c r="AT197" s="30">
        <f aca="true" t="shared" si="133" ref="AT197:BO197">AT195*AT196</f>
        <v>13959.42211459104</v>
      </c>
      <c r="AU197" s="30">
        <f t="shared" si="133"/>
        <v>14280.38349438286</v>
      </c>
      <c r="AV197" s="30">
        <f t="shared" si="133"/>
        <v>14609.017289895517</v>
      </c>
      <c r="AW197" s="30">
        <f t="shared" si="133"/>
        <v>14945.514545087179</v>
      </c>
      <c r="AX197" s="30">
        <f t="shared" si="133"/>
        <v>21121.593679939047</v>
      </c>
      <c r="AY197" s="30">
        <f t="shared" si="133"/>
        <v>19429.830162230584</v>
      </c>
      <c r="AZ197" s="30">
        <f t="shared" si="133"/>
        <v>15770.674099933804</v>
      </c>
      <c r="BA197" s="30">
        <f t="shared" si="133"/>
        <v>16056.39040961557</v>
      </c>
      <c r="BB197" s="30">
        <f t="shared" si="133"/>
        <v>16347.621368897126</v>
      </c>
      <c r="BC197" s="30">
        <f t="shared" si="133"/>
        <v>16644.480420146338</v>
      </c>
      <c r="BD197" s="30">
        <f t="shared" si="133"/>
        <v>16947.083475432184</v>
      </c>
      <c r="BE197" s="30">
        <f t="shared" si="133"/>
        <v>17255.54897277191</v>
      </c>
      <c r="BF197" s="30">
        <f t="shared" si="133"/>
        <v>17569.99793370194</v>
      </c>
      <c r="BG197" s="30">
        <f t="shared" si="133"/>
        <v>23796.80402220438</v>
      </c>
      <c r="BH197" s="30">
        <f t="shared" si="133"/>
        <v>22647.03110502178</v>
      </c>
      <c r="BI197" s="30">
        <f t="shared" si="133"/>
        <v>22241.902063393543</v>
      </c>
      <c r="BJ197" s="30">
        <f t="shared" si="133"/>
        <v>21688.457325941294</v>
      </c>
      <c r="BK197" s="30">
        <f t="shared" si="133"/>
        <v>21964.6534517214</v>
      </c>
      <c r="BL197" s="30">
        <f t="shared" si="133"/>
        <v>22246.323916163405</v>
      </c>
      <c r="BM197" s="30">
        <f t="shared" si="133"/>
        <v>22533.60010655879</v>
      </c>
      <c r="BN197" s="30">
        <f t="shared" si="133"/>
        <v>22826.616811900574</v>
      </c>
      <c r="BO197" s="30">
        <f t="shared" si="133"/>
        <v>23125.512314720716</v>
      </c>
    </row>
    <row r="198" spans="1:67" ht="13.5" thickTop="1">
      <c r="A198" t="s">
        <v>184</v>
      </c>
      <c r="B198" s="153">
        <v>0.04</v>
      </c>
      <c r="C198" s="188"/>
      <c r="D198" s="188"/>
      <c r="E198" s="188"/>
      <c r="F198" s="12"/>
      <c r="G198" s="1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</row>
    <row r="199" spans="3:67" ht="12.75">
      <c r="C199" s="188"/>
      <c r="D199" s="188"/>
      <c r="E199" s="188"/>
      <c r="F199" s="12"/>
      <c r="G199" s="1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</row>
    <row r="200" spans="1:67" ht="15.75">
      <c r="A200" s="33" t="s">
        <v>182</v>
      </c>
      <c r="B200" s="213"/>
      <c r="C200" s="188"/>
      <c r="D200" s="188"/>
      <c r="E200" s="188"/>
      <c r="F200" s="12"/>
      <c r="G200" s="1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</row>
    <row r="201" spans="1:67" ht="15.75">
      <c r="A201" s="33"/>
      <c r="B201" s="213"/>
      <c r="C201" s="188"/>
      <c r="D201" s="188"/>
      <c r="E201" s="188"/>
      <c r="F201" s="12"/>
      <c r="G201" s="1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</row>
    <row r="202" spans="1:67" ht="12.75">
      <c r="A202" t="s">
        <v>148</v>
      </c>
      <c r="B202" s="70">
        <v>2000</v>
      </c>
      <c r="C202" s="188"/>
      <c r="D202" s="188"/>
      <c r="E202" s="188"/>
      <c r="F202" s="12"/>
      <c r="G202" s="1"/>
      <c r="H202" s="38"/>
      <c r="I202" s="38"/>
      <c r="J202" s="38"/>
      <c r="K202" s="38">
        <f aca="true" t="shared" si="134" ref="K202:S204">$B202</f>
        <v>2000</v>
      </c>
      <c r="L202" s="38">
        <f t="shared" si="134"/>
        <v>2000</v>
      </c>
      <c r="M202" s="38">
        <f t="shared" si="134"/>
        <v>2000</v>
      </c>
      <c r="N202" s="38">
        <f t="shared" si="134"/>
        <v>2000</v>
      </c>
      <c r="O202" s="38">
        <f t="shared" si="134"/>
        <v>2000</v>
      </c>
      <c r="P202" s="38">
        <f t="shared" si="134"/>
        <v>2000</v>
      </c>
      <c r="Q202" s="38">
        <f t="shared" si="134"/>
        <v>2000</v>
      </c>
      <c r="R202" s="38">
        <f t="shared" si="134"/>
        <v>2000</v>
      </c>
      <c r="S202" s="38">
        <f t="shared" si="134"/>
        <v>2000</v>
      </c>
      <c r="T202" s="38">
        <f>$B202*(1+$B$206)</f>
        <v>2080</v>
      </c>
      <c r="U202" s="38">
        <f aca="true" t="shared" si="135" ref="U202:AE202">$B202*(1+$B$206)</f>
        <v>2080</v>
      </c>
      <c r="V202" s="38">
        <f t="shared" si="135"/>
        <v>2080</v>
      </c>
      <c r="W202" s="38">
        <f t="shared" si="135"/>
        <v>2080</v>
      </c>
      <c r="X202" s="38">
        <f t="shared" si="135"/>
        <v>2080</v>
      </c>
      <c r="Y202" s="38">
        <f t="shared" si="135"/>
        <v>2080</v>
      </c>
      <c r="Z202" s="38">
        <f t="shared" si="135"/>
        <v>2080</v>
      </c>
      <c r="AA202" s="38">
        <f t="shared" si="135"/>
        <v>2080</v>
      </c>
      <c r="AB202" s="38">
        <f t="shared" si="135"/>
        <v>2080</v>
      </c>
      <c r="AC202" s="38">
        <f t="shared" si="135"/>
        <v>2080</v>
      </c>
      <c r="AD202" s="38">
        <f t="shared" si="135"/>
        <v>2080</v>
      </c>
      <c r="AE202" s="38">
        <f t="shared" si="135"/>
        <v>2080</v>
      </c>
      <c r="AF202" s="38">
        <f>$B202*((1+$B$206)^2)</f>
        <v>2163.2000000000003</v>
      </c>
      <c r="AG202" s="38">
        <f aca="true" t="shared" si="136" ref="AG202:AQ202">$B202*((1+$B$206)^2)</f>
        <v>2163.2000000000003</v>
      </c>
      <c r="AH202" s="38">
        <f t="shared" si="136"/>
        <v>2163.2000000000003</v>
      </c>
      <c r="AI202" s="38">
        <f t="shared" si="136"/>
        <v>2163.2000000000003</v>
      </c>
      <c r="AJ202" s="38">
        <f t="shared" si="136"/>
        <v>2163.2000000000003</v>
      </c>
      <c r="AK202" s="38">
        <f t="shared" si="136"/>
        <v>2163.2000000000003</v>
      </c>
      <c r="AL202" s="38">
        <f t="shared" si="136"/>
        <v>2163.2000000000003</v>
      </c>
      <c r="AM202" s="38">
        <f t="shared" si="136"/>
        <v>2163.2000000000003</v>
      </c>
      <c r="AN202" s="38">
        <f t="shared" si="136"/>
        <v>2163.2000000000003</v>
      </c>
      <c r="AO202" s="38">
        <f t="shared" si="136"/>
        <v>2163.2000000000003</v>
      </c>
      <c r="AP202" s="38">
        <f t="shared" si="136"/>
        <v>2163.2000000000003</v>
      </c>
      <c r="AQ202" s="38">
        <f t="shared" si="136"/>
        <v>2163.2000000000003</v>
      </c>
      <c r="AR202" s="38">
        <f>$B202*((1+$B$206)^3)</f>
        <v>2249.728</v>
      </c>
      <c r="AS202" s="38">
        <f aca="true" t="shared" si="137" ref="AS202:BC202">$B202*((1+$B$206)^3)</f>
        <v>2249.728</v>
      </c>
      <c r="AT202" s="38">
        <f t="shared" si="137"/>
        <v>2249.728</v>
      </c>
      <c r="AU202" s="38">
        <f t="shared" si="137"/>
        <v>2249.728</v>
      </c>
      <c r="AV202" s="38">
        <f t="shared" si="137"/>
        <v>2249.728</v>
      </c>
      <c r="AW202" s="38">
        <f t="shared" si="137"/>
        <v>2249.728</v>
      </c>
      <c r="AX202" s="38">
        <f t="shared" si="137"/>
        <v>2249.728</v>
      </c>
      <c r="AY202" s="38">
        <f t="shared" si="137"/>
        <v>2249.728</v>
      </c>
      <c r="AZ202" s="38">
        <f t="shared" si="137"/>
        <v>2249.728</v>
      </c>
      <c r="BA202" s="38">
        <f t="shared" si="137"/>
        <v>2249.728</v>
      </c>
      <c r="BB202" s="38">
        <f t="shared" si="137"/>
        <v>2249.728</v>
      </c>
      <c r="BC202" s="38">
        <f t="shared" si="137"/>
        <v>2249.728</v>
      </c>
      <c r="BD202" s="38">
        <f>$B202*((1+$B$206)^4)</f>
        <v>2339.7171200000003</v>
      </c>
      <c r="BE202" s="38">
        <f aca="true" t="shared" si="138" ref="BE202:BO202">$B202*((1+$B$206)^4)</f>
        <v>2339.7171200000003</v>
      </c>
      <c r="BF202" s="38">
        <f t="shared" si="138"/>
        <v>2339.7171200000003</v>
      </c>
      <c r="BG202" s="38">
        <f t="shared" si="138"/>
        <v>2339.7171200000003</v>
      </c>
      <c r="BH202" s="38">
        <f t="shared" si="138"/>
        <v>2339.7171200000003</v>
      </c>
      <c r="BI202" s="38">
        <f t="shared" si="138"/>
        <v>2339.7171200000003</v>
      </c>
      <c r="BJ202" s="38">
        <f t="shared" si="138"/>
        <v>2339.7171200000003</v>
      </c>
      <c r="BK202" s="38">
        <f t="shared" si="138"/>
        <v>2339.7171200000003</v>
      </c>
      <c r="BL202" s="38">
        <f t="shared" si="138"/>
        <v>2339.7171200000003</v>
      </c>
      <c r="BM202" s="38">
        <f t="shared" si="138"/>
        <v>2339.7171200000003</v>
      </c>
      <c r="BN202" s="38">
        <f t="shared" si="138"/>
        <v>2339.7171200000003</v>
      </c>
      <c r="BO202" s="38">
        <f t="shared" si="138"/>
        <v>2339.7171200000003</v>
      </c>
    </row>
    <row r="203" spans="1:67" ht="12.75">
      <c r="A203" t="s">
        <v>149</v>
      </c>
      <c r="B203" s="70">
        <v>2000</v>
      </c>
      <c r="C203" s="188"/>
      <c r="D203" s="188"/>
      <c r="E203" s="188"/>
      <c r="F203" s="12"/>
      <c r="G203" s="1"/>
      <c r="H203" s="38"/>
      <c r="I203" s="38"/>
      <c r="J203" s="38"/>
      <c r="K203" s="38">
        <f t="shared" si="134"/>
        <v>2000</v>
      </c>
      <c r="L203" s="38">
        <f t="shared" si="134"/>
        <v>2000</v>
      </c>
      <c r="M203" s="38">
        <f t="shared" si="134"/>
        <v>2000</v>
      </c>
      <c r="N203" s="38">
        <f t="shared" si="134"/>
        <v>2000</v>
      </c>
      <c r="O203" s="38">
        <f t="shared" si="134"/>
        <v>2000</v>
      </c>
      <c r="P203" s="38">
        <f t="shared" si="134"/>
        <v>2000</v>
      </c>
      <c r="Q203" s="38">
        <f t="shared" si="134"/>
        <v>2000</v>
      </c>
      <c r="R203" s="38">
        <f t="shared" si="134"/>
        <v>2000</v>
      </c>
      <c r="S203" s="38">
        <f t="shared" si="134"/>
        <v>2000</v>
      </c>
      <c r="T203" s="38">
        <f aca="true" t="shared" si="139" ref="T203:AE204">$B203*(1+$B$206)</f>
        <v>2080</v>
      </c>
      <c r="U203" s="38">
        <f t="shared" si="139"/>
        <v>2080</v>
      </c>
      <c r="V203" s="38">
        <f t="shared" si="139"/>
        <v>2080</v>
      </c>
      <c r="W203" s="38">
        <f t="shared" si="139"/>
        <v>2080</v>
      </c>
      <c r="X203" s="38">
        <f t="shared" si="139"/>
        <v>2080</v>
      </c>
      <c r="Y203" s="38">
        <f t="shared" si="139"/>
        <v>2080</v>
      </c>
      <c r="Z203" s="38">
        <f t="shared" si="139"/>
        <v>2080</v>
      </c>
      <c r="AA203" s="38">
        <f t="shared" si="139"/>
        <v>2080</v>
      </c>
      <c r="AB203" s="38">
        <f t="shared" si="139"/>
        <v>2080</v>
      </c>
      <c r="AC203" s="38">
        <f t="shared" si="139"/>
        <v>2080</v>
      </c>
      <c r="AD203" s="38">
        <f t="shared" si="139"/>
        <v>2080</v>
      </c>
      <c r="AE203" s="38">
        <f t="shared" si="139"/>
        <v>2080</v>
      </c>
      <c r="AF203" s="38">
        <f aca="true" t="shared" si="140" ref="AF203:AQ204">$B203*((1+$B$206)^2)</f>
        <v>2163.2000000000003</v>
      </c>
      <c r="AG203" s="38">
        <f t="shared" si="140"/>
        <v>2163.2000000000003</v>
      </c>
      <c r="AH203" s="38">
        <f t="shared" si="140"/>
        <v>2163.2000000000003</v>
      </c>
      <c r="AI203" s="38">
        <f t="shared" si="140"/>
        <v>2163.2000000000003</v>
      </c>
      <c r="AJ203" s="38">
        <f t="shared" si="140"/>
        <v>2163.2000000000003</v>
      </c>
      <c r="AK203" s="38">
        <f t="shared" si="140"/>
        <v>2163.2000000000003</v>
      </c>
      <c r="AL203" s="38">
        <f t="shared" si="140"/>
        <v>2163.2000000000003</v>
      </c>
      <c r="AM203" s="38">
        <f t="shared" si="140"/>
        <v>2163.2000000000003</v>
      </c>
      <c r="AN203" s="38">
        <f t="shared" si="140"/>
        <v>2163.2000000000003</v>
      </c>
      <c r="AO203" s="38">
        <f t="shared" si="140"/>
        <v>2163.2000000000003</v>
      </c>
      <c r="AP203" s="38">
        <f t="shared" si="140"/>
        <v>2163.2000000000003</v>
      </c>
      <c r="AQ203" s="38">
        <f t="shared" si="140"/>
        <v>2163.2000000000003</v>
      </c>
      <c r="AR203" s="38">
        <f aca="true" t="shared" si="141" ref="AR203:BC204">$B203*((1+$B$206)^3)</f>
        <v>2249.728</v>
      </c>
      <c r="AS203" s="38">
        <f t="shared" si="141"/>
        <v>2249.728</v>
      </c>
      <c r="AT203" s="38">
        <f t="shared" si="141"/>
        <v>2249.728</v>
      </c>
      <c r="AU203" s="38">
        <f t="shared" si="141"/>
        <v>2249.728</v>
      </c>
      <c r="AV203" s="38">
        <f t="shared" si="141"/>
        <v>2249.728</v>
      </c>
      <c r="AW203" s="38">
        <f t="shared" si="141"/>
        <v>2249.728</v>
      </c>
      <c r="AX203" s="38">
        <f t="shared" si="141"/>
        <v>2249.728</v>
      </c>
      <c r="AY203" s="38">
        <f t="shared" si="141"/>
        <v>2249.728</v>
      </c>
      <c r="AZ203" s="38">
        <f t="shared" si="141"/>
        <v>2249.728</v>
      </c>
      <c r="BA203" s="38">
        <f t="shared" si="141"/>
        <v>2249.728</v>
      </c>
      <c r="BB203" s="38">
        <f t="shared" si="141"/>
        <v>2249.728</v>
      </c>
      <c r="BC203" s="38">
        <f t="shared" si="141"/>
        <v>2249.728</v>
      </c>
      <c r="BD203" s="38">
        <f aca="true" t="shared" si="142" ref="BD203:BO204">$B203*((1+$B$206)^4)</f>
        <v>2339.7171200000003</v>
      </c>
      <c r="BE203" s="38">
        <f t="shared" si="142"/>
        <v>2339.7171200000003</v>
      </c>
      <c r="BF203" s="38">
        <f t="shared" si="142"/>
        <v>2339.7171200000003</v>
      </c>
      <c r="BG203" s="38">
        <f t="shared" si="142"/>
        <v>2339.7171200000003</v>
      </c>
      <c r="BH203" s="38">
        <f t="shared" si="142"/>
        <v>2339.7171200000003</v>
      </c>
      <c r="BI203" s="38">
        <f t="shared" si="142"/>
        <v>2339.7171200000003</v>
      </c>
      <c r="BJ203" s="38">
        <f t="shared" si="142"/>
        <v>2339.7171200000003</v>
      </c>
      <c r="BK203" s="38">
        <f t="shared" si="142"/>
        <v>2339.7171200000003</v>
      </c>
      <c r="BL203" s="38">
        <f t="shared" si="142"/>
        <v>2339.7171200000003</v>
      </c>
      <c r="BM203" s="38">
        <f t="shared" si="142"/>
        <v>2339.7171200000003</v>
      </c>
      <c r="BN203" s="38">
        <f t="shared" si="142"/>
        <v>2339.7171200000003</v>
      </c>
      <c r="BO203" s="38">
        <f t="shared" si="142"/>
        <v>2339.7171200000003</v>
      </c>
    </row>
    <row r="204" spans="1:67" ht="12.75">
      <c r="A204" t="s">
        <v>150</v>
      </c>
      <c r="B204" s="70">
        <v>750</v>
      </c>
      <c r="C204" s="188"/>
      <c r="D204" s="188"/>
      <c r="E204" s="188"/>
      <c r="F204" s="12"/>
      <c r="G204" s="1"/>
      <c r="H204" s="69"/>
      <c r="I204" s="69"/>
      <c r="J204" s="69"/>
      <c r="K204" s="69">
        <f t="shared" si="134"/>
        <v>750</v>
      </c>
      <c r="L204" s="69">
        <f t="shared" si="134"/>
        <v>750</v>
      </c>
      <c r="M204" s="69">
        <f t="shared" si="134"/>
        <v>750</v>
      </c>
      <c r="N204" s="69">
        <f t="shared" si="134"/>
        <v>750</v>
      </c>
      <c r="O204" s="69">
        <f t="shared" si="134"/>
        <v>750</v>
      </c>
      <c r="P204" s="69">
        <f t="shared" si="134"/>
        <v>750</v>
      </c>
      <c r="Q204" s="69">
        <f t="shared" si="134"/>
        <v>750</v>
      </c>
      <c r="R204" s="69">
        <f t="shared" si="134"/>
        <v>750</v>
      </c>
      <c r="S204" s="69">
        <f t="shared" si="134"/>
        <v>750</v>
      </c>
      <c r="T204" s="38">
        <f t="shared" si="139"/>
        <v>780</v>
      </c>
      <c r="U204" s="38">
        <f t="shared" si="139"/>
        <v>780</v>
      </c>
      <c r="V204" s="38">
        <f t="shared" si="139"/>
        <v>780</v>
      </c>
      <c r="W204" s="38">
        <f t="shared" si="139"/>
        <v>780</v>
      </c>
      <c r="X204" s="38">
        <f t="shared" si="139"/>
        <v>780</v>
      </c>
      <c r="Y204" s="38">
        <f t="shared" si="139"/>
        <v>780</v>
      </c>
      <c r="Z204" s="38">
        <f t="shared" si="139"/>
        <v>780</v>
      </c>
      <c r="AA204" s="38">
        <f t="shared" si="139"/>
        <v>780</v>
      </c>
      <c r="AB204" s="38">
        <f t="shared" si="139"/>
        <v>780</v>
      </c>
      <c r="AC204" s="38">
        <f t="shared" si="139"/>
        <v>780</v>
      </c>
      <c r="AD204" s="38">
        <f t="shared" si="139"/>
        <v>780</v>
      </c>
      <c r="AE204" s="38">
        <f t="shared" si="139"/>
        <v>780</v>
      </c>
      <c r="AF204" s="38">
        <f t="shared" si="140"/>
        <v>811.2</v>
      </c>
      <c r="AG204" s="38">
        <f t="shared" si="140"/>
        <v>811.2</v>
      </c>
      <c r="AH204" s="38">
        <f t="shared" si="140"/>
        <v>811.2</v>
      </c>
      <c r="AI204" s="38">
        <f t="shared" si="140"/>
        <v>811.2</v>
      </c>
      <c r="AJ204" s="38">
        <f t="shared" si="140"/>
        <v>811.2</v>
      </c>
      <c r="AK204" s="38">
        <f t="shared" si="140"/>
        <v>811.2</v>
      </c>
      <c r="AL204" s="38">
        <f t="shared" si="140"/>
        <v>811.2</v>
      </c>
      <c r="AM204" s="38">
        <f t="shared" si="140"/>
        <v>811.2</v>
      </c>
      <c r="AN204" s="38">
        <f t="shared" si="140"/>
        <v>811.2</v>
      </c>
      <c r="AO204" s="38">
        <f t="shared" si="140"/>
        <v>811.2</v>
      </c>
      <c r="AP204" s="38">
        <f t="shared" si="140"/>
        <v>811.2</v>
      </c>
      <c r="AQ204" s="38">
        <f t="shared" si="140"/>
        <v>811.2</v>
      </c>
      <c r="AR204" s="38">
        <f t="shared" si="141"/>
        <v>843.648</v>
      </c>
      <c r="AS204" s="38">
        <f t="shared" si="141"/>
        <v>843.648</v>
      </c>
      <c r="AT204" s="38">
        <f t="shared" si="141"/>
        <v>843.648</v>
      </c>
      <c r="AU204" s="38">
        <f t="shared" si="141"/>
        <v>843.648</v>
      </c>
      <c r="AV204" s="38">
        <f t="shared" si="141"/>
        <v>843.648</v>
      </c>
      <c r="AW204" s="38">
        <f t="shared" si="141"/>
        <v>843.648</v>
      </c>
      <c r="AX204" s="38">
        <f t="shared" si="141"/>
        <v>843.648</v>
      </c>
      <c r="AY204" s="38">
        <f t="shared" si="141"/>
        <v>843.648</v>
      </c>
      <c r="AZ204" s="38">
        <f t="shared" si="141"/>
        <v>843.648</v>
      </c>
      <c r="BA204" s="38">
        <f t="shared" si="141"/>
        <v>843.648</v>
      </c>
      <c r="BB204" s="38">
        <f t="shared" si="141"/>
        <v>843.648</v>
      </c>
      <c r="BC204" s="38">
        <f t="shared" si="141"/>
        <v>843.648</v>
      </c>
      <c r="BD204" s="38">
        <f t="shared" si="142"/>
        <v>877.3939200000002</v>
      </c>
      <c r="BE204" s="38">
        <f t="shared" si="142"/>
        <v>877.3939200000002</v>
      </c>
      <c r="BF204" s="38">
        <f t="shared" si="142"/>
        <v>877.3939200000002</v>
      </c>
      <c r="BG204" s="38">
        <f t="shared" si="142"/>
        <v>877.3939200000002</v>
      </c>
      <c r="BH204" s="38">
        <f t="shared" si="142"/>
        <v>877.3939200000002</v>
      </c>
      <c r="BI204" s="38">
        <f t="shared" si="142"/>
        <v>877.3939200000002</v>
      </c>
      <c r="BJ204" s="38">
        <f t="shared" si="142"/>
        <v>877.3939200000002</v>
      </c>
      <c r="BK204" s="38">
        <f t="shared" si="142"/>
        <v>877.3939200000002</v>
      </c>
      <c r="BL204" s="38">
        <f t="shared" si="142"/>
        <v>877.3939200000002</v>
      </c>
      <c r="BM204" s="38">
        <f t="shared" si="142"/>
        <v>877.3939200000002</v>
      </c>
      <c r="BN204" s="38">
        <f t="shared" si="142"/>
        <v>877.3939200000002</v>
      </c>
      <c r="BO204" s="38">
        <f t="shared" si="142"/>
        <v>877.3939200000002</v>
      </c>
    </row>
    <row r="205" spans="1:67" ht="13.5" thickBot="1">
      <c r="A205" t="s">
        <v>151</v>
      </c>
      <c r="B205" s="213"/>
      <c r="C205" s="188"/>
      <c r="D205" s="188"/>
      <c r="E205" s="188"/>
      <c r="F205" s="12"/>
      <c r="G205" s="1"/>
      <c r="H205" s="30">
        <f aca="true" t="shared" si="143" ref="H205:AE205">SUM(H202:H204)</f>
        <v>0</v>
      </c>
      <c r="I205" s="30">
        <f t="shared" si="143"/>
        <v>0</v>
      </c>
      <c r="J205" s="30">
        <f t="shared" si="143"/>
        <v>0</v>
      </c>
      <c r="K205" s="30">
        <f t="shared" si="143"/>
        <v>4750</v>
      </c>
      <c r="L205" s="30">
        <f t="shared" si="143"/>
        <v>4750</v>
      </c>
      <c r="M205" s="30">
        <f t="shared" si="143"/>
        <v>4750</v>
      </c>
      <c r="N205" s="30">
        <f t="shared" si="143"/>
        <v>4750</v>
      </c>
      <c r="O205" s="30">
        <f t="shared" si="143"/>
        <v>4750</v>
      </c>
      <c r="P205" s="30">
        <f t="shared" si="143"/>
        <v>4750</v>
      </c>
      <c r="Q205" s="30">
        <f t="shared" si="143"/>
        <v>4750</v>
      </c>
      <c r="R205" s="30">
        <f t="shared" si="143"/>
        <v>4750</v>
      </c>
      <c r="S205" s="30">
        <f t="shared" si="143"/>
        <v>4750</v>
      </c>
      <c r="T205" s="30">
        <f t="shared" si="143"/>
        <v>4940</v>
      </c>
      <c r="U205" s="30">
        <f t="shared" si="143"/>
        <v>4940</v>
      </c>
      <c r="V205" s="30">
        <f t="shared" si="143"/>
        <v>4940</v>
      </c>
      <c r="W205" s="30">
        <f t="shared" si="143"/>
        <v>4940</v>
      </c>
      <c r="X205" s="30">
        <f t="shared" si="143"/>
        <v>4940</v>
      </c>
      <c r="Y205" s="30">
        <f t="shared" si="143"/>
        <v>4940</v>
      </c>
      <c r="Z205" s="30">
        <f t="shared" si="143"/>
        <v>4940</v>
      </c>
      <c r="AA205" s="30">
        <f t="shared" si="143"/>
        <v>4940</v>
      </c>
      <c r="AB205" s="30">
        <f t="shared" si="143"/>
        <v>4940</v>
      </c>
      <c r="AC205" s="30">
        <f t="shared" si="143"/>
        <v>4940</v>
      </c>
      <c r="AD205" s="30">
        <f t="shared" si="143"/>
        <v>4940</v>
      </c>
      <c r="AE205" s="30">
        <f t="shared" si="143"/>
        <v>4940</v>
      </c>
      <c r="AF205" s="30">
        <f aca="true" t="shared" si="144" ref="AF205:BO205">SUM(AF202:AF204)</f>
        <v>5137.6</v>
      </c>
      <c r="AG205" s="30">
        <f t="shared" si="144"/>
        <v>5137.6</v>
      </c>
      <c r="AH205" s="30">
        <f t="shared" si="144"/>
        <v>5137.6</v>
      </c>
      <c r="AI205" s="30">
        <f t="shared" si="144"/>
        <v>5137.6</v>
      </c>
      <c r="AJ205" s="30">
        <f t="shared" si="144"/>
        <v>5137.6</v>
      </c>
      <c r="AK205" s="30">
        <f t="shared" si="144"/>
        <v>5137.6</v>
      </c>
      <c r="AL205" s="30">
        <f t="shared" si="144"/>
        <v>5137.6</v>
      </c>
      <c r="AM205" s="30">
        <f t="shared" si="144"/>
        <v>5137.6</v>
      </c>
      <c r="AN205" s="30">
        <f t="shared" si="144"/>
        <v>5137.6</v>
      </c>
      <c r="AO205" s="30">
        <f t="shared" si="144"/>
        <v>5137.6</v>
      </c>
      <c r="AP205" s="30">
        <f t="shared" si="144"/>
        <v>5137.6</v>
      </c>
      <c r="AQ205" s="30">
        <f t="shared" si="144"/>
        <v>5137.6</v>
      </c>
      <c r="AR205" s="30">
        <f t="shared" si="144"/>
        <v>5343.104</v>
      </c>
      <c r="AS205" s="30">
        <f t="shared" si="144"/>
        <v>5343.104</v>
      </c>
      <c r="AT205" s="30">
        <f t="shared" si="144"/>
        <v>5343.104</v>
      </c>
      <c r="AU205" s="30">
        <f t="shared" si="144"/>
        <v>5343.104</v>
      </c>
      <c r="AV205" s="30">
        <f t="shared" si="144"/>
        <v>5343.104</v>
      </c>
      <c r="AW205" s="30">
        <f t="shared" si="144"/>
        <v>5343.104</v>
      </c>
      <c r="AX205" s="30">
        <f t="shared" si="144"/>
        <v>5343.104</v>
      </c>
      <c r="AY205" s="30">
        <f t="shared" si="144"/>
        <v>5343.104</v>
      </c>
      <c r="AZ205" s="30">
        <f t="shared" si="144"/>
        <v>5343.104</v>
      </c>
      <c r="BA205" s="30">
        <f t="shared" si="144"/>
        <v>5343.104</v>
      </c>
      <c r="BB205" s="30">
        <f t="shared" si="144"/>
        <v>5343.104</v>
      </c>
      <c r="BC205" s="30">
        <f t="shared" si="144"/>
        <v>5343.104</v>
      </c>
      <c r="BD205" s="30">
        <f t="shared" si="144"/>
        <v>5556.828160000001</v>
      </c>
      <c r="BE205" s="30">
        <f t="shared" si="144"/>
        <v>5556.828160000001</v>
      </c>
      <c r="BF205" s="30">
        <f t="shared" si="144"/>
        <v>5556.828160000001</v>
      </c>
      <c r="BG205" s="30">
        <f t="shared" si="144"/>
        <v>5556.828160000001</v>
      </c>
      <c r="BH205" s="30">
        <f t="shared" si="144"/>
        <v>5556.828160000001</v>
      </c>
      <c r="BI205" s="30">
        <f t="shared" si="144"/>
        <v>5556.828160000001</v>
      </c>
      <c r="BJ205" s="30">
        <f t="shared" si="144"/>
        <v>5556.828160000001</v>
      </c>
      <c r="BK205" s="30">
        <f t="shared" si="144"/>
        <v>5556.828160000001</v>
      </c>
      <c r="BL205" s="30">
        <f t="shared" si="144"/>
        <v>5556.828160000001</v>
      </c>
      <c r="BM205" s="30">
        <f t="shared" si="144"/>
        <v>5556.828160000001</v>
      </c>
      <c r="BN205" s="30">
        <f t="shared" si="144"/>
        <v>5556.828160000001</v>
      </c>
      <c r="BO205" s="30">
        <f t="shared" si="144"/>
        <v>5556.828160000001</v>
      </c>
    </row>
    <row r="206" spans="1:67" ht="13.5" thickTop="1">
      <c r="A206" t="s">
        <v>134</v>
      </c>
      <c r="B206" s="153">
        <v>0.04</v>
      </c>
      <c r="C206" s="188"/>
      <c r="D206" s="188"/>
      <c r="E206" s="188"/>
      <c r="F206" s="12"/>
      <c r="G206" s="1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</row>
    <row r="207" spans="2:67" ht="12.75">
      <c r="B207" s="213"/>
      <c r="C207" s="188"/>
      <c r="D207" s="188"/>
      <c r="E207" s="188"/>
      <c r="F207" s="12"/>
      <c r="G207" s="1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</row>
    <row r="208" spans="1:67" ht="15.75">
      <c r="A208" s="33" t="s">
        <v>152</v>
      </c>
      <c r="B208" s="213"/>
      <c r="C208" s="188"/>
      <c r="D208" s="188"/>
      <c r="E208" s="188"/>
      <c r="F208" s="12"/>
      <c r="G208" s="1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</row>
    <row r="209" spans="1:67" ht="15.75">
      <c r="A209" s="33"/>
      <c r="B209" s="213"/>
      <c r="C209" s="188"/>
      <c r="D209" s="188"/>
      <c r="E209" s="188"/>
      <c r="F209" s="12"/>
      <c r="G209" s="1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</row>
    <row r="210" spans="1:67" ht="12.75">
      <c r="A210" t="s">
        <v>153</v>
      </c>
      <c r="B210" s="70">
        <v>450</v>
      </c>
      <c r="C210" s="188"/>
      <c r="D210" s="188"/>
      <c r="E210" s="188"/>
      <c r="F210" s="12"/>
      <c r="G210" s="1"/>
      <c r="H210" s="38"/>
      <c r="I210" s="38"/>
      <c r="J210" s="38">
        <f aca="true" t="shared" si="145" ref="J210:S210">$B210</f>
        <v>450</v>
      </c>
      <c r="K210" s="38">
        <f t="shared" si="145"/>
        <v>450</v>
      </c>
      <c r="L210" s="38">
        <f t="shared" si="145"/>
        <v>450</v>
      </c>
      <c r="M210" s="38">
        <f t="shared" si="145"/>
        <v>450</v>
      </c>
      <c r="N210" s="38">
        <f t="shared" si="145"/>
        <v>450</v>
      </c>
      <c r="O210" s="38">
        <f t="shared" si="145"/>
        <v>450</v>
      </c>
      <c r="P210" s="38">
        <f t="shared" si="145"/>
        <v>450</v>
      </c>
      <c r="Q210" s="38">
        <f t="shared" si="145"/>
        <v>450</v>
      </c>
      <c r="R210" s="38">
        <f t="shared" si="145"/>
        <v>450</v>
      </c>
      <c r="S210" s="38">
        <f t="shared" si="145"/>
        <v>450</v>
      </c>
      <c r="T210" s="38">
        <f aca="true" t="shared" si="146" ref="T210:AE213">$B210*(1+$B$223)</f>
        <v>468</v>
      </c>
      <c r="U210" s="38">
        <f t="shared" si="146"/>
        <v>468</v>
      </c>
      <c r="V210" s="38">
        <f t="shared" si="146"/>
        <v>468</v>
      </c>
      <c r="W210" s="38">
        <f t="shared" si="146"/>
        <v>468</v>
      </c>
      <c r="X210" s="38">
        <f t="shared" si="146"/>
        <v>468</v>
      </c>
      <c r="Y210" s="38">
        <f t="shared" si="146"/>
        <v>468</v>
      </c>
      <c r="Z210" s="38">
        <f t="shared" si="146"/>
        <v>468</v>
      </c>
      <c r="AA210" s="38">
        <f t="shared" si="146"/>
        <v>468</v>
      </c>
      <c r="AB210" s="38">
        <f t="shared" si="146"/>
        <v>468</v>
      </c>
      <c r="AC210" s="38">
        <f t="shared" si="146"/>
        <v>468</v>
      </c>
      <c r="AD210" s="38">
        <f t="shared" si="146"/>
        <v>468</v>
      </c>
      <c r="AE210" s="38">
        <f t="shared" si="146"/>
        <v>468</v>
      </c>
      <c r="AF210" s="38">
        <f aca="true" t="shared" si="147" ref="AF210:AQ213">$B210*((1+$B$223)^2)</f>
        <v>486.72</v>
      </c>
      <c r="AG210" s="38">
        <f t="shared" si="147"/>
        <v>486.72</v>
      </c>
      <c r="AH210" s="38">
        <f t="shared" si="147"/>
        <v>486.72</v>
      </c>
      <c r="AI210" s="38">
        <f t="shared" si="147"/>
        <v>486.72</v>
      </c>
      <c r="AJ210" s="38">
        <f t="shared" si="147"/>
        <v>486.72</v>
      </c>
      <c r="AK210" s="38">
        <f t="shared" si="147"/>
        <v>486.72</v>
      </c>
      <c r="AL210" s="38">
        <f t="shared" si="147"/>
        <v>486.72</v>
      </c>
      <c r="AM210" s="38">
        <f t="shared" si="147"/>
        <v>486.72</v>
      </c>
      <c r="AN210" s="38">
        <f t="shared" si="147"/>
        <v>486.72</v>
      </c>
      <c r="AO210" s="38">
        <f t="shared" si="147"/>
        <v>486.72</v>
      </c>
      <c r="AP210" s="38">
        <f t="shared" si="147"/>
        <v>486.72</v>
      </c>
      <c r="AQ210" s="38">
        <f t="shared" si="147"/>
        <v>486.72</v>
      </c>
      <c r="AR210" s="38">
        <f aca="true" t="shared" si="148" ref="AR210:BC213">$B210*((1+$B$223)^3)</f>
        <v>506.1888</v>
      </c>
      <c r="AS210" s="38">
        <f t="shared" si="148"/>
        <v>506.1888</v>
      </c>
      <c r="AT210" s="38">
        <f t="shared" si="148"/>
        <v>506.1888</v>
      </c>
      <c r="AU210" s="38">
        <f t="shared" si="148"/>
        <v>506.1888</v>
      </c>
      <c r="AV210" s="38">
        <f t="shared" si="148"/>
        <v>506.1888</v>
      </c>
      <c r="AW210" s="38">
        <f t="shared" si="148"/>
        <v>506.1888</v>
      </c>
      <c r="AX210" s="38">
        <f t="shared" si="148"/>
        <v>506.1888</v>
      </c>
      <c r="AY210" s="38">
        <f t="shared" si="148"/>
        <v>506.1888</v>
      </c>
      <c r="AZ210" s="38">
        <f t="shared" si="148"/>
        <v>506.1888</v>
      </c>
      <c r="BA210" s="38">
        <f t="shared" si="148"/>
        <v>506.1888</v>
      </c>
      <c r="BB210" s="38">
        <f t="shared" si="148"/>
        <v>506.1888</v>
      </c>
      <c r="BC210" s="38">
        <f t="shared" si="148"/>
        <v>506.1888</v>
      </c>
      <c r="BD210" s="38">
        <f aca="true" t="shared" si="149" ref="BD210:BO210">$B210*((1+$B223)^4)</f>
        <v>526.436352</v>
      </c>
      <c r="BE210" s="38">
        <f t="shared" si="149"/>
        <v>526.436352</v>
      </c>
      <c r="BF210" s="38">
        <f t="shared" si="149"/>
        <v>526.436352</v>
      </c>
      <c r="BG210" s="38">
        <f t="shared" si="149"/>
        <v>526.436352</v>
      </c>
      <c r="BH210" s="38">
        <f t="shared" si="149"/>
        <v>526.436352</v>
      </c>
      <c r="BI210" s="38">
        <f t="shared" si="149"/>
        <v>526.436352</v>
      </c>
      <c r="BJ210" s="38">
        <f t="shared" si="149"/>
        <v>526.436352</v>
      </c>
      <c r="BK210" s="38">
        <f t="shared" si="149"/>
        <v>526.436352</v>
      </c>
      <c r="BL210" s="38">
        <f t="shared" si="149"/>
        <v>526.436352</v>
      </c>
      <c r="BM210" s="38">
        <f t="shared" si="149"/>
        <v>526.436352</v>
      </c>
      <c r="BN210" s="38">
        <f t="shared" si="149"/>
        <v>526.436352</v>
      </c>
      <c r="BO210" s="38">
        <f t="shared" si="149"/>
        <v>526.436352</v>
      </c>
    </row>
    <row r="211" spans="1:67" ht="12.75">
      <c r="A211" t="s">
        <v>154</v>
      </c>
      <c r="B211" s="70">
        <v>600</v>
      </c>
      <c r="C211" s="188"/>
      <c r="D211" s="188"/>
      <c r="E211" s="188"/>
      <c r="F211" s="12"/>
      <c r="G211" s="1"/>
      <c r="H211" s="38"/>
      <c r="I211" s="38">
        <f aca="true" t="shared" si="150" ref="I211:S215">$B211</f>
        <v>600</v>
      </c>
      <c r="J211" s="38">
        <f t="shared" si="150"/>
        <v>600</v>
      </c>
      <c r="K211" s="38">
        <f t="shared" si="150"/>
        <v>600</v>
      </c>
      <c r="L211" s="38">
        <f t="shared" si="150"/>
        <v>600</v>
      </c>
      <c r="M211" s="38">
        <f t="shared" si="150"/>
        <v>600</v>
      </c>
      <c r="N211" s="38">
        <f t="shared" si="150"/>
        <v>600</v>
      </c>
      <c r="O211" s="38">
        <f t="shared" si="150"/>
        <v>600</v>
      </c>
      <c r="P211" s="38">
        <f t="shared" si="150"/>
        <v>600</v>
      </c>
      <c r="Q211" s="38">
        <f t="shared" si="150"/>
        <v>600</v>
      </c>
      <c r="R211" s="38">
        <f t="shared" si="150"/>
        <v>600</v>
      </c>
      <c r="S211" s="38">
        <f t="shared" si="150"/>
        <v>600</v>
      </c>
      <c r="T211" s="38">
        <f t="shared" si="146"/>
        <v>624</v>
      </c>
      <c r="U211" s="38">
        <f t="shared" si="146"/>
        <v>624</v>
      </c>
      <c r="V211" s="38">
        <f t="shared" si="146"/>
        <v>624</v>
      </c>
      <c r="W211" s="38">
        <f t="shared" si="146"/>
        <v>624</v>
      </c>
      <c r="X211" s="38">
        <f t="shared" si="146"/>
        <v>624</v>
      </c>
      <c r="Y211" s="38">
        <f t="shared" si="146"/>
        <v>624</v>
      </c>
      <c r="Z211" s="38">
        <f t="shared" si="146"/>
        <v>624</v>
      </c>
      <c r="AA211" s="38">
        <f t="shared" si="146"/>
        <v>624</v>
      </c>
      <c r="AB211" s="38">
        <f t="shared" si="146"/>
        <v>624</v>
      </c>
      <c r="AC211" s="38">
        <f t="shared" si="146"/>
        <v>624</v>
      </c>
      <c r="AD211" s="38">
        <f t="shared" si="146"/>
        <v>624</v>
      </c>
      <c r="AE211" s="38">
        <f t="shared" si="146"/>
        <v>624</v>
      </c>
      <c r="AF211" s="38">
        <f t="shared" si="147"/>
        <v>648.96</v>
      </c>
      <c r="AG211" s="38">
        <f t="shared" si="147"/>
        <v>648.96</v>
      </c>
      <c r="AH211" s="38">
        <f t="shared" si="147"/>
        <v>648.96</v>
      </c>
      <c r="AI211" s="38">
        <f t="shared" si="147"/>
        <v>648.96</v>
      </c>
      <c r="AJ211" s="38">
        <f t="shared" si="147"/>
        <v>648.96</v>
      </c>
      <c r="AK211" s="38">
        <f t="shared" si="147"/>
        <v>648.96</v>
      </c>
      <c r="AL211" s="38">
        <f t="shared" si="147"/>
        <v>648.96</v>
      </c>
      <c r="AM211" s="38">
        <f t="shared" si="147"/>
        <v>648.96</v>
      </c>
      <c r="AN211" s="38">
        <f t="shared" si="147"/>
        <v>648.96</v>
      </c>
      <c r="AO211" s="38">
        <f t="shared" si="147"/>
        <v>648.96</v>
      </c>
      <c r="AP211" s="38">
        <f t="shared" si="147"/>
        <v>648.96</v>
      </c>
      <c r="AQ211" s="38">
        <f t="shared" si="147"/>
        <v>648.96</v>
      </c>
      <c r="AR211" s="38">
        <f t="shared" si="148"/>
        <v>674.9184</v>
      </c>
      <c r="AS211" s="38">
        <f t="shared" si="148"/>
        <v>674.9184</v>
      </c>
      <c r="AT211" s="38">
        <f t="shared" si="148"/>
        <v>674.9184</v>
      </c>
      <c r="AU211" s="38">
        <f t="shared" si="148"/>
        <v>674.9184</v>
      </c>
      <c r="AV211" s="38">
        <f t="shared" si="148"/>
        <v>674.9184</v>
      </c>
      <c r="AW211" s="38">
        <f t="shared" si="148"/>
        <v>674.9184</v>
      </c>
      <c r="AX211" s="38">
        <f t="shared" si="148"/>
        <v>674.9184</v>
      </c>
      <c r="AY211" s="38">
        <f t="shared" si="148"/>
        <v>674.9184</v>
      </c>
      <c r="AZ211" s="38">
        <f t="shared" si="148"/>
        <v>674.9184</v>
      </c>
      <c r="BA211" s="38">
        <f t="shared" si="148"/>
        <v>674.9184</v>
      </c>
      <c r="BB211" s="38">
        <f t="shared" si="148"/>
        <v>674.9184</v>
      </c>
      <c r="BC211" s="38">
        <f t="shared" si="148"/>
        <v>674.9184</v>
      </c>
      <c r="BD211" s="38">
        <f aca="true" t="shared" si="151" ref="BD211:BO211">$B211*((1+$B224)^4)</f>
        <v>600</v>
      </c>
      <c r="BE211" s="38">
        <f t="shared" si="151"/>
        <v>600</v>
      </c>
      <c r="BF211" s="38">
        <f t="shared" si="151"/>
        <v>600</v>
      </c>
      <c r="BG211" s="38">
        <f t="shared" si="151"/>
        <v>600</v>
      </c>
      <c r="BH211" s="38">
        <f t="shared" si="151"/>
        <v>600</v>
      </c>
      <c r="BI211" s="38">
        <f t="shared" si="151"/>
        <v>600</v>
      </c>
      <c r="BJ211" s="38">
        <f t="shared" si="151"/>
        <v>600</v>
      </c>
      <c r="BK211" s="38">
        <f t="shared" si="151"/>
        <v>600</v>
      </c>
      <c r="BL211" s="38">
        <f t="shared" si="151"/>
        <v>600</v>
      </c>
      <c r="BM211" s="38">
        <f t="shared" si="151"/>
        <v>600</v>
      </c>
      <c r="BN211" s="38">
        <f t="shared" si="151"/>
        <v>600</v>
      </c>
      <c r="BO211" s="38">
        <f t="shared" si="151"/>
        <v>600</v>
      </c>
    </row>
    <row r="212" spans="1:67" ht="12.75">
      <c r="A212" t="s">
        <v>155</v>
      </c>
      <c r="B212" s="70">
        <v>800</v>
      </c>
      <c r="C212" s="188"/>
      <c r="D212" s="188"/>
      <c r="E212" s="188"/>
      <c r="F212" s="12"/>
      <c r="G212" s="1"/>
      <c r="H212" s="38"/>
      <c r="I212" s="38">
        <f t="shared" si="150"/>
        <v>800</v>
      </c>
      <c r="J212" s="38">
        <f t="shared" si="150"/>
        <v>800</v>
      </c>
      <c r="K212" s="38">
        <f t="shared" si="150"/>
        <v>800</v>
      </c>
      <c r="L212" s="38">
        <f t="shared" si="150"/>
        <v>800</v>
      </c>
      <c r="M212" s="38">
        <f t="shared" si="150"/>
        <v>800</v>
      </c>
      <c r="N212" s="38">
        <f t="shared" si="150"/>
        <v>800</v>
      </c>
      <c r="O212" s="38">
        <f t="shared" si="150"/>
        <v>800</v>
      </c>
      <c r="P212" s="38">
        <f t="shared" si="150"/>
        <v>800</v>
      </c>
      <c r="Q212" s="38">
        <f t="shared" si="150"/>
        <v>800</v>
      </c>
      <c r="R212" s="38">
        <f t="shared" si="150"/>
        <v>800</v>
      </c>
      <c r="S212" s="38">
        <f t="shared" si="150"/>
        <v>800</v>
      </c>
      <c r="T212" s="38">
        <f t="shared" si="146"/>
        <v>832</v>
      </c>
      <c r="U212" s="38">
        <f t="shared" si="146"/>
        <v>832</v>
      </c>
      <c r="V212" s="38">
        <f t="shared" si="146"/>
        <v>832</v>
      </c>
      <c r="W212" s="38">
        <f t="shared" si="146"/>
        <v>832</v>
      </c>
      <c r="X212" s="38">
        <f t="shared" si="146"/>
        <v>832</v>
      </c>
      <c r="Y212" s="38">
        <f t="shared" si="146"/>
        <v>832</v>
      </c>
      <c r="Z212" s="38">
        <f t="shared" si="146"/>
        <v>832</v>
      </c>
      <c r="AA212" s="38">
        <f t="shared" si="146"/>
        <v>832</v>
      </c>
      <c r="AB212" s="38">
        <f t="shared" si="146"/>
        <v>832</v>
      </c>
      <c r="AC212" s="38">
        <f t="shared" si="146"/>
        <v>832</v>
      </c>
      <c r="AD212" s="38">
        <f t="shared" si="146"/>
        <v>832</v>
      </c>
      <c r="AE212" s="38">
        <f t="shared" si="146"/>
        <v>832</v>
      </c>
      <c r="AF212" s="38">
        <f t="shared" si="147"/>
        <v>865.2800000000001</v>
      </c>
      <c r="AG212" s="38">
        <f t="shared" si="147"/>
        <v>865.2800000000001</v>
      </c>
      <c r="AH212" s="38">
        <f t="shared" si="147"/>
        <v>865.2800000000001</v>
      </c>
      <c r="AI212" s="38">
        <f t="shared" si="147"/>
        <v>865.2800000000001</v>
      </c>
      <c r="AJ212" s="38">
        <f t="shared" si="147"/>
        <v>865.2800000000001</v>
      </c>
      <c r="AK212" s="38">
        <f t="shared" si="147"/>
        <v>865.2800000000001</v>
      </c>
      <c r="AL212" s="38">
        <f t="shared" si="147"/>
        <v>865.2800000000001</v>
      </c>
      <c r="AM212" s="38">
        <f t="shared" si="147"/>
        <v>865.2800000000001</v>
      </c>
      <c r="AN212" s="38">
        <f t="shared" si="147"/>
        <v>865.2800000000001</v>
      </c>
      <c r="AO212" s="38">
        <f t="shared" si="147"/>
        <v>865.2800000000001</v>
      </c>
      <c r="AP212" s="38">
        <f t="shared" si="147"/>
        <v>865.2800000000001</v>
      </c>
      <c r="AQ212" s="38">
        <f t="shared" si="147"/>
        <v>865.2800000000001</v>
      </c>
      <c r="AR212" s="38">
        <f t="shared" si="148"/>
        <v>899.8912</v>
      </c>
      <c r="AS212" s="38">
        <f t="shared" si="148"/>
        <v>899.8912</v>
      </c>
      <c r="AT212" s="38">
        <f t="shared" si="148"/>
        <v>899.8912</v>
      </c>
      <c r="AU212" s="38">
        <f t="shared" si="148"/>
        <v>899.8912</v>
      </c>
      <c r="AV212" s="38">
        <f t="shared" si="148"/>
        <v>899.8912</v>
      </c>
      <c r="AW212" s="38">
        <f t="shared" si="148"/>
        <v>899.8912</v>
      </c>
      <c r="AX212" s="38">
        <f t="shared" si="148"/>
        <v>899.8912</v>
      </c>
      <c r="AY212" s="38">
        <f t="shared" si="148"/>
        <v>899.8912</v>
      </c>
      <c r="AZ212" s="38">
        <f t="shared" si="148"/>
        <v>899.8912</v>
      </c>
      <c r="BA212" s="38">
        <f t="shared" si="148"/>
        <v>899.8912</v>
      </c>
      <c r="BB212" s="38">
        <f t="shared" si="148"/>
        <v>899.8912</v>
      </c>
      <c r="BC212" s="38">
        <f t="shared" si="148"/>
        <v>899.8912</v>
      </c>
      <c r="BD212" s="38">
        <f aca="true" t="shared" si="152" ref="BD212:BO212">$B212*((1+$B225)^4)</f>
        <v>800</v>
      </c>
      <c r="BE212" s="38">
        <f t="shared" si="152"/>
        <v>800</v>
      </c>
      <c r="BF212" s="38">
        <f t="shared" si="152"/>
        <v>800</v>
      </c>
      <c r="BG212" s="38">
        <f t="shared" si="152"/>
        <v>800</v>
      </c>
      <c r="BH212" s="38">
        <f t="shared" si="152"/>
        <v>800</v>
      </c>
      <c r="BI212" s="38">
        <f t="shared" si="152"/>
        <v>800</v>
      </c>
      <c r="BJ212" s="38">
        <f t="shared" si="152"/>
        <v>800</v>
      </c>
      <c r="BK212" s="38">
        <f t="shared" si="152"/>
        <v>800</v>
      </c>
      <c r="BL212" s="38">
        <f t="shared" si="152"/>
        <v>800</v>
      </c>
      <c r="BM212" s="38">
        <f t="shared" si="152"/>
        <v>800</v>
      </c>
      <c r="BN212" s="38">
        <f t="shared" si="152"/>
        <v>800</v>
      </c>
      <c r="BO212" s="38">
        <f t="shared" si="152"/>
        <v>800</v>
      </c>
    </row>
    <row r="213" spans="1:67" ht="12.75">
      <c r="A213" t="s">
        <v>156</v>
      </c>
      <c r="B213" s="70">
        <v>4000</v>
      </c>
      <c r="C213" s="188"/>
      <c r="D213" s="188"/>
      <c r="E213" s="188"/>
      <c r="F213" s="12"/>
      <c r="G213" s="1"/>
      <c r="H213" s="38"/>
      <c r="I213" s="38">
        <f t="shared" si="150"/>
        <v>4000</v>
      </c>
      <c r="J213" s="38">
        <f t="shared" si="150"/>
        <v>4000</v>
      </c>
      <c r="K213" s="38">
        <f t="shared" si="150"/>
        <v>4000</v>
      </c>
      <c r="L213" s="38">
        <f t="shared" si="150"/>
        <v>4000</v>
      </c>
      <c r="M213" s="38">
        <f t="shared" si="150"/>
        <v>4000</v>
      </c>
      <c r="N213" s="38">
        <f t="shared" si="150"/>
        <v>4000</v>
      </c>
      <c r="O213" s="38">
        <f t="shared" si="150"/>
        <v>4000</v>
      </c>
      <c r="P213" s="38">
        <f t="shared" si="150"/>
        <v>4000</v>
      </c>
      <c r="Q213" s="38">
        <f t="shared" si="150"/>
        <v>4000</v>
      </c>
      <c r="R213" s="38">
        <f t="shared" si="150"/>
        <v>4000</v>
      </c>
      <c r="S213" s="38">
        <f t="shared" si="150"/>
        <v>4000</v>
      </c>
      <c r="T213" s="38">
        <f t="shared" si="146"/>
        <v>4160</v>
      </c>
      <c r="U213" s="38">
        <f t="shared" si="146"/>
        <v>4160</v>
      </c>
      <c r="V213" s="38">
        <f t="shared" si="146"/>
        <v>4160</v>
      </c>
      <c r="W213" s="38">
        <f t="shared" si="146"/>
        <v>4160</v>
      </c>
      <c r="X213" s="38">
        <f t="shared" si="146"/>
        <v>4160</v>
      </c>
      <c r="Y213" s="38">
        <f t="shared" si="146"/>
        <v>4160</v>
      </c>
      <c r="Z213" s="38">
        <f t="shared" si="146"/>
        <v>4160</v>
      </c>
      <c r="AA213" s="38">
        <f t="shared" si="146"/>
        <v>4160</v>
      </c>
      <c r="AB213" s="38">
        <f t="shared" si="146"/>
        <v>4160</v>
      </c>
      <c r="AC213" s="38">
        <f t="shared" si="146"/>
        <v>4160</v>
      </c>
      <c r="AD213" s="38">
        <f t="shared" si="146"/>
        <v>4160</v>
      </c>
      <c r="AE213" s="38">
        <f t="shared" si="146"/>
        <v>4160</v>
      </c>
      <c r="AF213" s="38">
        <f t="shared" si="147"/>
        <v>4326.400000000001</v>
      </c>
      <c r="AG213" s="38">
        <f t="shared" si="147"/>
        <v>4326.400000000001</v>
      </c>
      <c r="AH213" s="38">
        <f t="shared" si="147"/>
        <v>4326.400000000001</v>
      </c>
      <c r="AI213" s="38">
        <f t="shared" si="147"/>
        <v>4326.400000000001</v>
      </c>
      <c r="AJ213" s="38">
        <f t="shared" si="147"/>
        <v>4326.400000000001</v>
      </c>
      <c r="AK213" s="38">
        <f t="shared" si="147"/>
        <v>4326.400000000001</v>
      </c>
      <c r="AL213" s="38">
        <f t="shared" si="147"/>
        <v>4326.400000000001</v>
      </c>
      <c r="AM213" s="38">
        <f t="shared" si="147"/>
        <v>4326.400000000001</v>
      </c>
      <c r="AN213" s="38">
        <f t="shared" si="147"/>
        <v>4326.400000000001</v>
      </c>
      <c r="AO213" s="38">
        <f t="shared" si="147"/>
        <v>4326.400000000001</v>
      </c>
      <c r="AP213" s="38">
        <f t="shared" si="147"/>
        <v>4326.400000000001</v>
      </c>
      <c r="AQ213" s="38">
        <f t="shared" si="147"/>
        <v>4326.400000000001</v>
      </c>
      <c r="AR213" s="38">
        <f t="shared" si="148"/>
        <v>4499.456</v>
      </c>
      <c r="AS213" s="38">
        <f t="shared" si="148"/>
        <v>4499.456</v>
      </c>
      <c r="AT213" s="38">
        <f t="shared" si="148"/>
        <v>4499.456</v>
      </c>
      <c r="AU213" s="38">
        <f t="shared" si="148"/>
        <v>4499.456</v>
      </c>
      <c r="AV213" s="38">
        <f t="shared" si="148"/>
        <v>4499.456</v>
      </c>
      <c r="AW213" s="38">
        <f t="shared" si="148"/>
        <v>4499.456</v>
      </c>
      <c r="AX213" s="38">
        <f t="shared" si="148"/>
        <v>4499.456</v>
      </c>
      <c r="AY213" s="38">
        <f t="shared" si="148"/>
        <v>4499.456</v>
      </c>
      <c r="AZ213" s="38">
        <f t="shared" si="148"/>
        <v>4499.456</v>
      </c>
      <c r="BA213" s="38">
        <f t="shared" si="148"/>
        <v>4499.456</v>
      </c>
      <c r="BB213" s="38">
        <f t="shared" si="148"/>
        <v>4499.456</v>
      </c>
      <c r="BC213" s="38">
        <f t="shared" si="148"/>
        <v>4499.456</v>
      </c>
      <c r="BD213" s="38">
        <f aca="true" t="shared" si="153" ref="BD213:BO213">$B213*((1+$B226)^4)</f>
        <v>4000</v>
      </c>
      <c r="BE213" s="38">
        <f t="shared" si="153"/>
        <v>4000</v>
      </c>
      <c r="BF213" s="38">
        <f t="shared" si="153"/>
        <v>4000</v>
      </c>
      <c r="BG213" s="38">
        <f t="shared" si="153"/>
        <v>4000</v>
      </c>
      <c r="BH213" s="38">
        <f t="shared" si="153"/>
        <v>4000</v>
      </c>
      <c r="BI213" s="38">
        <f t="shared" si="153"/>
        <v>4000</v>
      </c>
      <c r="BJ213" s="38">
        <f t="shared" si="153"/>
        <v>4000</v>
      </c>
      <c r="BK213" s="38">
        <f t="shared" si="153"/>
        <v>4000</v>
      </c>
      <c r="BL213" s="38">
        <f t="shared" si="153"/>
        <v>4000</v>
      </c>
      <c r="BM213" s="38">
        <f t="shared" si="153"/>
        <v>4000</v>
      </c>
      <c r="BN213" s="38">
        <f t="shared" si="153"/>
        <v>4000</v>
      </c>
      <c r="BO213" s="38">
        <f t="shared" si="153"/>
        <v>4000</v>
      </c>
    </row>
    <row r="214" spans="1:67" ht="12.75">
      <c r="A214" t="s">
        <v>157</v>
      </c>
      <c r="B214" s="215">
        <v>75</v>
      </c>
      <c r="C214" s="188"/>
      <c r="D214" s="188"/>
      <c r="E214" s="188"/>
      <c r="F214" s="12"/>
      <c r="G214" s="1"/>
      <c r="H214" s="38">
        <f aca="true" t="shared" si="154" ref="H214:AM214">H72*$B214</f>
        <v>225</v>
      </c>
      <c r="I214" s="38">
        <f t="shared" si="154"/>
        <v>600</v>
      </c>
      <c r="J214" s="38">
        <f t="shared" si="154"/>
        <v>1200</v>
      </c>
      <c r="K214" s="38">
        <f t="shared" si="154"/>
        <v>1650</v>
      </c>
      <c r="L214" s="38">
        <f t="shared" si="154"/>
        <v>1950</v>
      </c>
      <c r="M214" s="38">
        <f t="shared" si="154"/>
        <v>2025</v>
      </c>
      <c r="N214" s="38">
        <f t="shared" si="154"/>
        <v>2025</v>
      </c>
      <c r="O214" s="38">
        <f t="shared" si="154"/>
        <v>2250</v>
      </c>
      <c r="P214" s="38">
        <f t="shared" si="154"/>
        <v>2250</v>
      </c>
      <c r="Q214" s="38">
        <f t="shared" si="154"/>
        <v>2250</v>
      </c>
      <c r="R214" s="38">
        <f t="shared" si="154"/>
        <v>2475</v>
      </c>
      <c r="S214" s="38">
        <f t="shared" si="154"/>
        <v>2475</v>
      </c>
      <c r="T214" s="38">
        <f t="shared" si="154"/>
        <v>2475</v>
      </c>
      <c r="U214" s="38">
        <f t="shared" si="154"/>
        <v>2475</v>
      </c>
      <c r="V214" s="38">
        <f t="shared" si="154"/>
        <v>2475</v>
      </c>
      <c r="W214" s="38">
        <f t="shared" si="154"/>
        <v>2475</v>
      </c>
      <c r="X214" s="38">
        <f t="shared" si="154"/>
        <v>2475</v>
      </c>
      <c r="Y214" s="38">
        <f t="shared" si="154"/>
        <v>2550</v>
      </c>
      <c r="Z214" s="38">
        <f t="shared" si="154"/>
        <v>2550</v>
      </c>
      <c r="AA214" s="38">
        <f t="shared" si="154"/>
        <v>2550</v>
      </c>
      <c r="AB214" s="38">
        <f t="shared" si="154"/>
        <v>2550</v>
      </c>
      <c r="AC214" s="38">
        <f t="shared" si="154"/>
        <v>2550</v>
      </c>
      <c r="AD214" s="38">
        <f t="shared" si="154"/>
        <v>2550</v>
      </c>
      <c r="AE214" s="38">
        <f t="shared" si="154"/>
        <v>2550</v>
      </c>
      <c r="AF214" s="38">
        <f t="shared" si="154"/>
        <v>2550</v>
      </c>
      <c r="AG214" s="38">
        <f t="shared" si="154"/>
        <v>2550</v>
      </c>
      <c r="AH214" s="38">
        <f t="shared" si="154"/>
        <v>2550</v>
      </c>
      <c r="AI214" s="38">
        <f t="shared" si="154"/>
        <v>2550</v>
      </c>
      <c r="AJ214" s="38">
        <f t="shared" si="154"/>
        <v>2550</v>
      </c>
      <c r="AK214" s="38">
        <f t="shared" si="154"/>
        <v>2625</v>
      </c>
      <c r="AL214" s="38">
        <f t="shared" si="154"/>
        <v>2625</v>
      </c>
      <c r="AM214" s="38">
        <f t="shared" si="154"/>
        <v>2625</v>
      </c>
      <c r="AN214" s="38">
        <f aca="true" t="shared" si="155" ref="AN214:BO214">AN72*$B214</f>
        <v>2625</v>
      </c>
      <c r="AO214" s="38">
        <f t="shared" si="155"/>
        <v>2625</v>
      </c>
      <c r="AP214" s="38">
        <f t="shared" si="155"/>
        <v>2625</v>
      </c>
      <c r="AQ214" s="38">
        <f t="shared" si="155"/>
        <v>2625</v>
      </c>
      <c r="AR214" s="38">
        <f t="shared" si="155"/>
        <v>2625</v>
      </c>
      <c r="AS214" s="38">
        <f t="shared" si="155"/>
        <v>2625</v>
      </c>
      <c r="AT214" s="38">
        <f t="shared" si="155"/>
        <v>2625</v>
      </c>
      <c r="AU214" s="38">
        <f t="shared" si="155"/>
        <v>2625</v>
      </c>
      <c r="AV214" s="38">
        <f t="shared" si="155"/>
        <v>2625</v>
      </c>
      <c r="AW214" s="38">
        <f t="shared" si="155"/>
        <v>2625</v>
      </c>
      <c r="AX214" s="38">
        <f t="shared" si="155"/>
        <v>2625</v>
      </c>
      <c r="AY214" s="38">
        <f t="shared" si="155"/>
        <v>2625</v>
      </c>
      <c r="AZ214" s="38">
        <f t="shared" si="155"/>
        <v>2625</v>
      </c>
      <c r="BA214" s="38">
        <f t="shared" si="155"/>
        <v>2625</v>
      </c>
      <c r="BB214" s="38">
        <f t="shared" si="155"/>
        <v>2625</v>
      </c>
      <c r="BC214" s="38">
        <f t="shared" si="155"/>
        <v>2625</v>
      </c>
      <c r="BD214" s="38">
        <f t="shared" si="155"/>
        <v>2625</v>
      </c>
      <c r="BE214" s="38">
        <f t="shared" si="155"/>
        <v>2625</v>
      </c>
      <c r="BF214" s="38">
        <f t="shared" si="155"/>
        <v>2625</v>
      </c>
      <c r="BG214" s="38">
        <f t="shared" si="155"/>
        <v>2625</v>
      </c>
      <c r="BH214" s="38">
        <f t="shared" si="155"/>
        <v>2625</v>
      </c>
      <c r="BI214" s="38">
        <f t="shared" si="155"/>
        <v>2625</v>
      </c>
      <c r="BJ214" s="38">
        <f t="shared" si="155"/>
        <v>2625</v>
      </c>
      <c r="BK214" s="38">
        <f t="shared" si="155"/>
        <v>2625</v>
      </c>
      <c r="BL214" s="38">
        <f t="shared" si="155"/>
        <v>2625</v>
      </c>
      <c r="BM214" s="38">
        <f t="shared" si="155"/>
        <v>2625</v>
      </c>
      <c r="BN214" s="38">
        <f t="shared" si="155"/>
        <v>2625</v>
      </c>
      <c r="BO214" s="38">
        <f t="shared" si="155"/>
        <v>2625</v>
      </c>
    </row>
    <row r="215" spans="1:67" ht="12.75">
      <c r="A215" t="s">
        <v>158</v>
      </c>
      <c r="B215" s="70">
        <v>300</v>
      </c>
      <c r="C215" s="188"/>
      <c r="D215" s="188"/>
      <c r="E215" s="188"/>
      <c r="F215" s="12"/>
      <c r="G215" s="1"/>
      <c r="H215" s="38"/>
      <c r="I215" s="38">
        <f t="shared" si="150"/>
        <v>300</v>
      </c>
      <c r="J215" s="38">
        <f t="shared" si="150"/>
        <v>300</v>
      </c>
      <c r="K215" s="38">
        <f t="shared" si="150"/>
        <v>300</v>
      </c>
      <c r="L215" s="38">
        <f t="shared" si="150"/>
        <v>300</v>
      </c>
      <c r="M215" s="38">
        <f t="shared" si="150"/>
        <v>300</v>
      </c>
      <c r="N215" s="38">
        <f t="shared" si="150"/>
        <v>300</v>
      </c>
      <c r="O215" s="38">
        <f t="shared" si="150"/>
        <v>300</v>
      </c>
      <c r="P215" s="38">
        <f t="shared" si="150"/>
        <v>300</v>
      </c>
      <c r="Q215" s="38">
        <f t="shared" si="150"/>
        <v>300</v>
      </c>
      <c r="R215" s="38">
        <f t="shared" si="150"/>
        <v>300</v>
      </c>
      <c r="S215" s="38">
        <f t="shared" si="150"/>
        <v>300</v>
      </c>
      <c r="T215" s="38">
        <f aca="true" t="shared" si="156" ref="T215:AE221">$B215*(1+$B$223)</f>
        <v>312</v>
      </c>
      <c r="U215" s="38">
        <f t="shared" si="156"/>
        <v>312</v>
      </c>
      <c r="V215" s="38">
        <f t="shared" si="156"/>
        <v>312</v>
      </c>
      <c r="W215" s="38">
        <f t="shared" si="156"/>
        <v>312</v>
      </c>
      <c r="X215" s="38">
        <f t="shared" si="156"/>
        <v>312</v>
      </c>
      <c r="Y215" s="38">
        <f t="shared" si="156"/>
        <v>312</v>
      </c>
      <c r="Z215" s="38">
        <f t="shared" si="156"/>
        <v>312</v>
      </c>
      <c r="AA215" s="38">
        <f t="shared" si="156"/>
        <v>312</v>
      </c>
      <c r="AB215" s="38">
        <f t="shared" si="156"/>
        <v>312</v>
      </c>
      <c r="AC215" s="38">
        <f t="shared" si="156"/>
        <v>312</v>
      </c>
      <c r="AD215" s="38">
        <f t="shared" si="156"/>
        <v>312</v>
      </c>
      <c r="AE215" s="38">
        <f t="shared" si="156"/>
        <v>312</v>
      </c>
      <c r="AF215" s="38">
        <f aca="true" t="shared" si="157" ref="AF215:AQ221">$B215*((1+$B$223)^2)</f>
        <v>324.48</v>
      </c>
      <c r="AG215" s="38">
        <f t="shared" si="157"/>
        <v>324.48</v>
      </c>
      <c r="AH215" s="38">
        <f t="shared" si="157"/>
        <v>324.48</v>
      </c>
      <c r="AI215" s="38">
        <f t="shared" si="157"/>
        <v>324.48</v>
      </c>
      <c r="AJ215" s="38">
        <f t="shared" si="157"/>
        <v>324.48</v>
      </c>
      <c r="AK215" s="38">
        <f t="shared" si="157"/>
        <v>324.48</v>
      </c>
      <c r="AL215" s="38">
        <f t="shared" si="157"/>
        <v>324.48</v>
      </c>
      <c r="AM215" s="38">
        <f t="shared" si="157"/>
        <v>324.48</v>
      </c>
      <c r="AN215" s="38">
        <f t="shared" si="157"/>
        <v>324.48</v>
      </c>
      <c r="AO215" s="38">
        <f t="shared" si="157"/>
        <v>324.48</v>
      </c>
      <c r="AP215" s="38">
        <f t="shared" si="157"/>
        <v>324.48</v>
      </c>
      <c r="AQ215" s="38">
        <f t="shared" si="157"/>
        <v>324.48</v>
      </c>
      <c r="AR215" s="38">
        <f aca="true" t="shared" si="158" ref="AR215:BC221">$B215*((1+$B$223)^3)</f>
        <v>337.4592</v>
      </c>
      <c r="AS215" s="38">
        <f t="shared" si="158"/>
        <v>337.4592</v>
      </c>
      <c r="AT215" s="38">
        <f t="shared" si="158"/>
        <v>337.4592</v>
      </c>
      <c r="AU215" s="38">
        <f t="shared" si="158"/>
        <v>337.4592</v>
      </c>
      <c r="AV215" s="38">
        <f t="shared" si="158"/>
        <v>337.4592</v>
      </c>
      <c r="AW215" s="38">
        <f t="shared" si="158"/>
        <v>337.4592</v>
      </c>
      <c r="AX215" s="38">
        <f t="shared" si="158"/>
        <v>337.4592</v>
      </c>
      <c r="AY215" s="38">
        <f t="shared" si="158"/>
        <v>337.4592</v>
      </c>
      <c r="AZ215" s="38">
        <f t="shared" si="158"/>
        <v>337.4592</v>
      </c>
      <c r="BA215" s="38">
        <f t="shared" si="158"/>
        <v>337.4592</v>
      </c>
      <c r="BB215" s="38">
        <f t="shared" si="158"/>
        <v>337.4592</v>
      </c>
      <c r="BC215" s="38">
        <f t="shared" si="158"/>
        <v>337.4592</v>
      </c>
      <c r="BD215" s="38">
        <f aca="true" t="shared" si="159" ref="BD215:BO215">$B215*((1+$B228)^4)</f>
        <v>300</v>
      </c>
      <c r="BE215" s="38">
        <f t="shared" si="159"/>
        <v>300</v>
      </c>
      <c r="BF215" s="38">
        <f t="shared" si="159"/>
        <v>300</v>
      </c>
      <c r="BG215" s="38">
        <f t="shared" si="159"/>
        <v>300</v>
      </c>
      <c r="BH215" s="38">
        <f t="shared" si="159"/>
        <v>300</v>
      </c>
      <c r="BI215" s="38">
        <f t="shared" si="159"/>
        <v>300</v>
      </c>
      <c r="BJ215" s="38">
        <f t="shared" si="159"/>
        <v>300</v>
      </c>
      <c r="BK215" s="38">
        <f t="shared" si="159"/>
        <v>300</v>
      </c>
      <c r="BL215" s="38">
        <f t="shared" si="159"/>
        <v>300</v>
      </c>
      <c r="BM215" s="38">
        <f t="shared" si="159"/>
        <v>300</v>
      </c>
      <c r="BN215" s="38">
        <f t="shared" si="159"/>
        <v>300</v>
      </c>
      <c r="BO215" s="38">
        <f t="shared" si="159"/>
        <v>300</v>
      </c>
    </row>
    <row r="216" spans="1:67" ht="12.75">
      <c r="A216" t="s">
        <v>159</v>
      </c>
      <c r="C216" s="188"/>
      <c r="D216" s="188"/>
      <c r="E216" s="188"/>
      <c r="F216" s="12"/>
      <c r="G216" s="1"/>
      <c r="H216" s="38"/>
      <c r="I216" s="38">
        <v>75000</v>
      </c>
      <c r="J216" s="38">
        <v>75000</v>
      </c>
      <c r="K216" s="38">
        <v>100000</v>
      </c>
      <c r="L216" s="38">
        <v>150000</v>
      </c>
      <c r="M216" s="38">
        <v>200000</v>
      </c>
      <c r="N216" s="38">
        <v>50000</v>
      </c>
      <c r="O216" s="38"/>
      <c r="P216" s="38"/>
      <c r="Q216" s="38"/>
      <c r="R216" s="38"/>
      <c r="S216" s="38"/>
      <c r="T216" s="38">
        <f t="shared" si="156"/>
        <v>0</v>
      </c>
      <c r="U216" s="38">
        <f t="shared" si="156"/>
        <v>0</v>
      </c>
      <c r="V216" s="38">
        <f t="shared" si="156"/>
        <v>0</v>
      </c>
      <c r="W216" s="38">
        <f t="shared" si="156"/>
        <v>0</v>
      </c>
      <c r="X216" s="38">
        <f t="shared" si="156"/>
        <v>0</v>
      </c>
      <c r="Y216" s="38">
        <f t="shared" si="156"/>
        <v>0</v>
      </c>
      <c r="Z216" s="38">
        <f t="shared" si="156"/>
        <v>0</v>
      </c>
      <c r="AA216" s="38">
        <f t="shared" si="156"/>
        <v>0</v>
      </c>
      <c r="AB216" s="38">
        <f t="shared" si="156"/>
        <v>0</v>
      </c>
      <c r="AC216" s="38">
        <f t="shared" si="156"/>
        <v>0</v>
      </c>
      <c r="AD216" s="38">
        <f t="shared" si="156"/>
        <v>0</v>
      </c>
      <c r="AE216" s="38">
        <f t="shared" si="156"/>
        <v>0</v>
      </c>
      <c r="AF216" s="38">
        <f t="shared" si="157"/>
        <v>0</v>
      </c>
      <c r="AG216" s="38">
        <f t="shared" si="157"/>
        <v>0</v>
      </c>
      <c r="AH216" s="38">
        <f t="shared" si="157"/>
        <v>0</v>
      </c>
      <c r="AI216" s="38">
        <f t="shared" si="157"/>
        <v>0</v>
      </c>
      <c r="AJ216" s="38">
        <f t="shared" si="157"/>
        <v>0</v>
      </c>
      <c r="AK216" s="38">
        <f t="shared" si="157"/>
        <v>0</v>
      </c>
      <c r="AL216" s="38">
        <f t="shared" si="157"/>
        <v>0</v>
      </c>
      <c r="AM216" s="38">
        <f t="shared" si="157"/>
        <v>0</v>
      </c>
      <c r="AN216" s="38">
        <f t="shared" si="157"/>
        <v>0</v>
      </c>
      <c r="AO216" s="38">
        <f t="shared" si="157"/>
        <v>0</v>
      </c>
      <c r="AP216" s="38">
        <f t="shared" si="157"/>
        <v>0</v>
      </c>
      <c r="AQ216" s="38">
        <f t="shared" si="157"/>
        <v>0</v>
      </c>
      <c r="AR216" s="38">
        <f t="shared" si="158"/>
        <v>0</v>
      </c>
      <c r="AS216" s="38">
        <f t="shared" si="158"/>
        <v>0</v>
      </c>
      <c r="AT216" s="38">
        <f t="shared" si="158"/>
        <v>0</v>
      </c>
      <c r="AU216" s="38">
        <f t="shared" si="158"/>
        <v>0</v>
      </c>
      <c r="AV216" s="38">
        <f t="shared" si="158"/>
        <v>0</v>
      </c>
      <c r="AW216" s="38">
        <f t="shared" si="158"/>
        <v>0</v>
      </c>
      <c r="AX216" s="38">
        <f t="shared" si="158"/>
        <v>0</v>
      </c>
      <c r="AY216" s="38">
        <f t="shared" si="158"/>
        <v>0</v>
      </c>
      <c r="AZ216" s="38">
        <f t="shared" si="158"/>
        <v>0</v>
      </c>
      <c r="BA216" s="38">
        <f t="shared" si="158"/>
        <v>0</v>
      </c>
      <c r="BB216" s="38">
        <f t="shared" si="158"/>
        <v>0</v>
      </c>
      <c r="BC216" s="38">
        <f t="shared" si="158"/>
        <v>0</v>
      </c>
      <c r="BD216" s="38">
        <f aca="true" t="shared" si="160" ref="BD216:BO216">$B216*((1+$B229)^4)</f>
        <v>0</v>
      </c>
      <c r="BE216" s="38">
        <f t="shared" si="160"/>
        <v>0</v>
      </c>
      <c r="BF216" s="38">
        <f t="shared" si="160"/>
        <v>0</v>
      </c>
      <c r="BG216" s="38">
        <f t="shared" si="160"/>
        <v>0</v>
      </c>
      <c r="BH216" s="38">
        <f t="shared" si="160"/>
        <v>0</v>
      </c>
      <c r="BI216" s="38">
        <f t="shared" si="160"/>
        <v>0</v>
      </c>
      <c r="BJ216" s="38">
        <f t="shared" si="160"/>
        <v>0</v>
      </c>
      <c r="BK216" s="38">
        <f t="shared" si="160"/>
        <v>0</v>
      </c>
      <c r="BL216" s="38">
        <f t="shared" si="160"/>
        <v>0</v>
      </c>
      <c r="BM216" s="38">
        <f t="shared" si="160"/>
        <v>0</v>
      </c>
      <c r="BN216" s="38">
        <f t="shared" si="160"/>
        <v>0</v>
      </c>
      <c r="BO216" s="38">
        <f t="shared" si="160"/>
        <v>0</v>
      </c>
    </row>
    <row r="217" spans="1:67" ht="12.75">
      <c r="A217" t="s">
        <v>160</v>
      </c>
      <c r="B217" s="215">
        <v>100</v>
      </c>
      <c r="C217" s="188"/>
      <c r="D217" s="188"/>
      <c r="E217" s="188"/>
      <c r="F217" s="12"/>
      <c r="G217" s="1"/>
      <c r="H217" s="38">
        <f aca="true" t="shared" si="161" ref="H217:AM217">H72*$B217</f>
        <v>300</v>
      </c>
      <c r="I217" s="38">
        <f t="shared" si="161"/>
        <v>800</v>
      </c>
      <c r="J217" s="38">
        <f t="shared" si="161"/>
        <v>1600</v>
      </c>
      <c r="K217" s="38">
        <f t="shared" si="161"/>
        <v>2200</v>
      </c>
      <c r="L217" s="38">
        <f t="shared" si="161"/>
        <v>2600</v>
      </c>
      <c r="M217" s="38">
        <f t="shared" si="161"/>
        <v>2700</v>
      </c>
      <c r="N217" s="38">
        <f t="shared" si="161"/>
        <v>2700</v>
      </c>
      <c r="O217" s="38">
        <f t="shared" si="161"/>
        <v>3000</v>
      </c>
      <c r="P217" s="38">
        <f t="shared" si="161"/>
        <v>3000</v>
      </c>
      <c r="Q217" s="38">
        <f t="shared" si="161"/>
        <v>3000</v>
      </c>
      <c r="R217" s="38">
        <f t="shared" si="161"/>
        <v>3300</v>
      </c>
      <c r="S217" s="38">
        <f t="shared" si="161"/>
        <v>3300</v>
      </c>
      <c r="T217" s="38">
        <f t="shared" si="161"/>
        <v>3300</v>
      </c>
      <c r="U217" s="38">
        <f t="shared" si="161"/>
        <v>3300</v>
      </c>
      <c r="V217" s="38">
        <f t="shared" si="161"/>
        <v>3300</v>
      </c>
      <c r="W217" s="38">
        <f t="shared" si="161"/>
        <v>3300</v>
      </c>
      <c r="X217" s="38">
        <f t="shared" si="161"/>
        <v>3300</v>
      </c>
      <c r="Y217" s="38">
        <f t="shared" si="161"/>
        <v>3400</v>
      </c>
      <c r="Z217" s="38">
        <f t="shared" si="161"/>
        <v>3400</v>
      </c>
      <c r="AA217" s="38">
        <f t="shared" si="161"/>
        <v>3400</v>
      </c>
      <c r="AB217" s="38">
        <f t="shared" si="161"/>
        <v>3400</v>
      </c>
      <c r="AC217" s="38">
        <f t="shared" si="161"/>
        <v>3400</v>
      </c>
      <c r="AD217" s="38">
        <f t="shared" si="161"/>
        <v>3400</v>
      </c>
      <c r="AE217" s="38">
        <f t="shared" si="161"/>
        <v>3400</v>
      </c>
      <c r="AF217" s="38">
        <f t="shared" si="161"/>
        <v>3400</v>
      </c>
      <c r="AG217" s="38">
        <f t="shared" si="161"/>
        <v>3400</v>
      </c>
      <c r="AH217" s="38">
        <f t="shared" si="161"/>
        <v>3400</v>
      </c>
      <c r="AI217" s="38">
        <f t="shared" si="161"/>
        <v>3400</v>
      </c>
      <c r="AJ217" s="38">
        <f t="shared" si="161"/>
        <v>3400</v>
      </c>
      <c r="AK217" s="38">
        <f t="shared" si="161"/>
        <v>3500</v>
      </c>
      <c r="AL217" s="38">
        <f t="shared" si="161"/>
        <v>3500</v>
      </c>
      <c r="AM217" s="38">
        <f t="shared" si="161"/>
        <v>3500</v>
      </c>
      <c r="AN217" s="38">
        <f aca="true" t="shared" si="162" ref="AN217:BO217">AN72*$B217</f>
        <v>3500</v>
      </c>
      <c r="AO217" s="38">
        <f t="shared" si="162"/>
        <v>3500</v>
      </c>
      <c r="AP217" s="38">
        <f t="shared" si="162"/>
        <v>3500</v>
      </c>
      <c r="AQ217" s="38">
        <f t="shared" si="162"/>
        <v>3500</v>
      </c>
      <c r="AR217" s="38">
        <f t="shared" si="162"/>
        <v>3500</v>
      </c>
      <c r="AS217" s="38">
        <f t="shared" si="162"/>
        <v>3500</v>
      </c>
      <c r="AT217" s="38">
        <f t="shared" si="162"/>
        <v>3500</v>
      </c>
      <c r="AU217" s="38">
        <f t="shared" si="162"/>
        <v>3500</v>
      </c>
      <c r="AV217" s="38">
        <f t="shared" si="162"/>
        <v>3500</v>
      </c>
      <c r="AW217" s="38">
        <f t="shared" si="162"/>
        <v>3500</v>
      </c>
      <c r="AX217" s="38">
        <f t="shared" si="162"/>
        <v>3500</v>
      </c>
      <c r="AY217" s="38">
        <f t="shared" si="162"/>
        <v>3500</v>
      </c>
      <c r="AZ217" s="38">
        <f t="shared" si="162"/>
        <v>3500</v>
      </c>
      <c r="BA217" s="38">
        <f t="shared" si="162"/>
        <v>3500</v>
      </c>
      <c r="BB217" s="38">
        <f t="shared" si="162"/>
        <v>3500</v>
      </c>
      <c r="BC217" s="38">
        <f t="shared" si="162"/>
        <v>3500</v>
      </c>
      <c r="BD217" s="38">
        <f t="shared" si="162"/>
        <v>3500</v>
      </c>
      <c r="BE217" s="38">
        <f t="shared" si="162"/>
        <v>3500</v>
      </c>
      <c r="BF217" s="38">
        <f t="shared" si="162"/>
        <v>3500</v>
      </c>
      <c r="BG217" s="38">
        <f t="shared" si="162"/>
        <v>3500</v>
      </c>
      <c r="BH217" s="38">
        <f t="shared" si="162"/>
        <v>3500</v>
      </c>
      <c r="BI217" s="38">
        <f t="shared" si="162"/>
        <v>3500</v>
      </c>
      <c r="BJ217" s="38">
        <f t="shared" si="162"/>
        <v>3500</v>
      </c>
      <c r="BK217" s="38">
        <f t="shared" si="162"/>
        <v>3500</v>
      </c>
      <c r="BL217" s="38">
        <f t="shared" si="162"/>
        <v>3500</v>
      </c>
      <c r="BM217" s="38">
        <f t="shared" si="162"/>
        <v>3500</v>
      </c>
      <c r="BN217" s="38">
        <f t="shared" si="162"/>
        <v>3500</v>
      </c>
      <c r="BO217" s="38">
        <f t="shared" si="162"/>
        <v>3500</v>
      </c>
    </row>
    <row r="218" spans="1:67" ht="12.75">
      <c r="A218" t="s">
        <v>161</v>
      </c>
      <c r="B218" s="70">
        <v>400</v>
      </c>
      <c r="C218" s="188"/>
      <c r="D218" s="188"/>
      <c r="E218" s="188"/>
      <c r="F218" s="12"/>
      <c r="G218" s="1"/>
      <c r="H218" s="38"/>
      <c r="I218" s="38"/>
      <c r="J218" s="38">
        <f aca="true" t="shared" si="163" ref="H218:S221">$B218</f>
        <v>400</v>
      </c>
      <c r="K218" s="38">
        <f t="shared" si="163"/>
        <v>400</v>
      </c>
      <c r="L218" s="38">
        <f t="shared" si="163"/>
        <v>400</v>
      </c>
      <c r="M218" s="38">
        <f t="shared" si="163"/>
        <v>400</v>
      </c>
      <c r="N218" s="38">
        <f t="shared" si="163"/>
        <v>400</v>
      </c>
      <c r="O218" s="38">
        <f t="shared" si="163"/>
        <v>400</v>
      </c>
      <c r="P218" s="38">
        <f t="shared" si="163"/>
        <v>400</v>
      </c>
      <c r="Q218" s="38">
        <f t="shared" si="163"/>
        <v>400</v>
      </c>
      <c r="R218" s="38">
        <f t="shared" si="163"/>
        <v>400</v>
      </c>
      <c r="S218" s="38">
        <f t="shared" si="163"/>
        <v>400</v>
      </c>
      <c r="T218" s="38">
        <f t="shared" si="156"/>
        <v>416</v>
      </c>
      <c r="U218" s="38">
        <f t="shared" si="156"/>
        <v>416</v>
      </c>
      <c r="V218" s="38">
        <f t="shared" si="156"/>
        <v>416</v>
      </c>
      <c r="W218" s="38">
        <f t="shared" si="156"/>
        <v>416</v>
      </c>
      <c r="X218" s="38">
        <f t="shared" si="156"/>
        <v>416</v>
      </c>
      <c r="Y218" s="38">
        <f t="shared" si="156"/>
        <v>416</v>
      </c>
      <c r="Z218" s="38">
        <f t="shared" si="156"/>
        <v>416</v>
      </c>
      <c r="AA218" s="38">
        <f t="shared" si="156"/>
        <v>416</v>
      </c>
      <c r="AB218" s="38">
        <f t="shared" si="156"/>
        <v>416</v>
      </c>
      <c r="AC218" s="38">
        <f t="shared" si="156"/>
        <v>416</v>
      </c>
      <c r="AD218" s="38">
        <f t="shared" si="156"/>
        <v>416</v>
      </c>
      <c r="AE218" s="38">
        <f t="shared" si="156"/>
        <v>416</v>
      </c>
      <c r="AF218" s="38">
        <f t="shared" si="157"/>
        <v>432.64000000000004</v>
      </c>
      <c r="AG218" s="38">
        <f t="shared" si="157"/>
        <v>432.64000000000004</v>
      </c>
      <c r="AH218" s="38">
        <f t="shared" si="157"/>
        <v>432.64000000000004</v>
      </c>
      <c r="AI218" s="38">
        <f t="shared" si="157"/>
        <v>432.64000000000004</v>
      </c>
      <c r="AJ218" s="38">
        <f t="shared" si="157"/>
        <v>432.64000000000004</v>
      </c>
      <c r="AK218" s="38">
        <f t="shared" si="157"/>
        <v>432.64000000000004</v>
      </c>
      <c r="AL218" s="38">
        <f t="shared" si="157"/>
        <v>432.64000000000004</v>
      </c>
      <c r="AM218" s="38">
        <f t="shared" si="157"/>
        <v>432.64000000000004</v>
      </c>
      <c r="AN218" s="38">
        <f t="shared" si="157"/>
        <v>432.64000000000004</v>
      </c>
      <c r="AO218" s="38">
        <f t="shared" si="157"/>
        <v>432.64000000000004</v>
      </c>
      <c r="AP218" s="38">
        <f t="shared" si="157"/>
        <v>432.64000000000004</v>
      </c>
      <c r="AQ218" s="38">
        <f t="shared" si="157"/>
        <v>432.64000000000004</v>
      </c>
      <c r="AR218" s="38">
        <f t="shared" si="158"/>
        <v>449.9456</v>
      </c>
      <c r="AS218" s="38">
        <f t="shared" si="158"/>
        <v>449.9456</v>
      </c>
      <c r="AT218" s="38">
        <f t="shared" si="158"/>
        <v>449.9456</v>
      </c>
      <c r="AU218" s="38">
        <f t="shared" si="158"/>
        <v>449.9456</v>
      </c>
      <c r="AV218" s="38">
        <f t="shared" si="158"/>
        <v>449.9456</v>
      </c>
      <c r="AW218" s="38">
        <f t="shared" si="158"/>
        <v>449.9456</v>
      </c>
      <c r="AX218" s="38">
        <f t="shared" si="158"/>
        <v>449.9456</v>
      </c>
      <c r="AY218" s="38">
        <f t="shared" si="158"/>
        <v>449.9456</v>
      </c>
      <c r="AZ218" s="38">
        <f t="shared" si="158"/>
        <v>449.9456</v>
      </c>
      <c r="BA218" s="38">
        <f t="shared" si="158"/>
        <v>449.9456</v>
      </c>
      <c r="BB218" s="38">
        <f t="shared" si="158"/>
        <v>449.9456</v>
      </c>
      <c r="BC218" s="38">
        <f t="shared" si="158"/>
        <v>449.9456</v>
      </c>
      <c r="BD218" s="38">
        <f aca="true" t="shared" si="164" ref="BD218:BO221">$B218*((1+$B232)^4)</f>
        <v>400</v>
      </c>
      <c r="BE218" s="38">
        <f t="shared" si="164"/>
        <v>400</v>
      </c>
      <c r="BF218" s="38">
        <f t="shared" si="164"/>
        <v>400</v>
      </c>
      <c r="BG218" s="38">
        <f t="shared" si="164"/>
        <v>400</v>
      </c>
      <c r="BH218" s="38">
        <f t="shared" si="164"/>
        <v>400</v>
      </c>
      <c r="BI218" s="38">
        <f t="shared" si="164"/>
        <v>400</v>
      </c>
      <c r="BJ218" s="38">
        <f t="shared" si="164"/>
        <v>400</v>
      </c>
      <c r="BK218" s="38">
        <f t="shared" si="164"/>
        <v>400</v>
      </c>
      <c r="BL218" s="38">
        <f t="shared" si="164"/>
        <v>400</v>
      </c>
      <c r="BM218" s="38">
        <f t="shared" si="164"/>
        <v>400</v>
      </c>
      <c r="BN218" s="38">
        <f t="shared" si="164"/>
        <v>400</v>
      </c>
      <c r="BO218" s="38">
        <f t="shared" si="164"/>
        <v>400</v>
      </c>
    </row>
    <row r="219" spans="1:67" ht="12.75">
      <c r="A219" t="s">
        <v>162</v>
      </c>
      <c r="B219" s="70">
        <v>2000</v>
      </c>
      <c r="C219" s="188"/>
      <c r="D219" s="188"/>
      <c r="E219" s="188"/>
      <c r="F219" s="12"/>
      <c r="G219" s="1"/>
      <c r="H219" s="38"/>
      <c r="I219" s="38"/>
      <c r="J219" s="38">
        <f t="shared" si="163"/>
        <v>2000</v>
      </c>
      <c r="K219" s="38">
        <f t="shared" si="163"/>
        <v>2000</v>
      </c>
      <c r="L219" s="38">
        <f t="shared" si="163"/>
        <v>2000</v>
      </c>
      <c r="M219" s="38">
        <f t="shared" si="163"/>
        <v>2000</v>
      </c>
      <c r="N219" s="38">
        <f t="shared" si="163"/>
        <v>2000</v>
      </c>
      <c r="O219" s="38">
        <f t="shared" si="163"/>
        <v>2000</v>
      </c>
      <c r="P219" s="38">
        <f t="shared" si="163"/>
        <v>2000</v>
      </c>
      <c r="Q219" s="38">
        <f t="shared" si="163"/>
        <v>2000</v>
      </c>
      <c r="R219" s="38">
        <f t="shared" si="163"/>
        <v>2000</v>
      </c>
      <c r="S219" s="38">
        <f t="shared" si="163"/>
        <v>2000</v>
      </c>
      <c r="T219" s="38">
        <f t="shared" si="156"/>
        <v>2080</v>
      </c>
      <c r="U219" s="38">
        <f t="shared" si="156"/>
        <v>2080</v>
      </c>
      <c r="V219" s="38">
        <f t="shared" si="156"/>
        <v>2080</v>
      </c>
      <c r="W219" s="38">
        <f t="shared" si="156"/>
        <v>2080</v>
      </c>
      <c r="X219" s="38">
        <f t="shared" si="156"/>
        <v>2080</v>
      </c>
      <c r="Y219" s="38">
        <f t="shared" si="156"/>
        <v>2080</v>
      </c>
      <c r="Z219" s="38">
        <f t="shared" si="156"/>
        <v>2080</v>
      </c>
      <c r="AA219" s="38">
        <f t="shared" si="156"/>
        <v>2080</v>
      </c>
      <c r="AB219" s="38">
        <f t="shared" si="156"/>
        <v>2080</v>
      </c>
      <c r="AC219" s="38">
        <f t="shared" si="156"/>
        <v>2080</v>
      </c>
      <c r="AD219" s="38">
        <f t="shared" si="156"/>
        <v>2080</v>
      </c>
      <c r="AE219" s="38">
        <f t="shared" si="156"/>
        <v>2080</v>
      </c>
      <c r="AF219" s="38">
        <f t="shared" si="157"/>
        <v>2163.2000000000003</v>
      </c>
      <c r="AG219" s="38">
        <f t="shared" si="157"/>
        <v>2163.2000000000003</v>
      </c>
      <c r="AH219" s="38">
        <f t="shared" si="157"/>
        <v>2163.2000000000003</v>
      </c>
      <c r="AI219" s="38">
        <f t="shared" si="157"/>
        <v>2163.2000000000003</v>
      </c>
      <c r="AJ219" s="38">
        <f t="shared" si="157"/>
        <v>2163.2000000000003</v>
      </c>
      <c r="AK219" s="38">
        <f t="shared" si="157"/>
        <v>2163.2000000000003</v>
      </c>
      <c r="AL219" s="38">
        <f t="shared" si="157"/>
        <v>2163.2000000000003</v>
      </c>
      <c r="AM219" s="38">
        <f t="shared" si="157"/>
        <v>2163.2000000000003</v>
      </c>
      <c r="AN219" s="38">
        <f t="shared" si="157"/>
        <v>2163.2000000000003</v>
      </c>
      <c r="AO219" s="38">
        <f t="shared" si="157"/>
        <v>2163.2000000000003</v>
      </c>
      <c r="AP219" s="38">
        <f t="shared" si="157"/>
        <v>2163.2000000000003</v>
      </c>
      <c r="AQ219" s="38">
        <f t="shared" si="157"/>
        <v>2163.2000000000003</v>
      </c>
      <c r="AR219" s="38">
        <f t="shared" si="158"/>
        <v>2249.728</v>
      </c>
      <c r="AS219" s="38">
        <f t="shared" si="158"/>
        <v>2249.728</v>
      </c>
      <c r="AT219" s="38">
        <f t="shared" si="158"/>
        <v>2249.728</v>
      </c>
      <c r="AU219" s="38">
        <f t="shared" si="158"/>
        <v>2249.728</v>
      </c>
      <c r="AV219" s="38">
        <f t="shared" si="158"/>
        <v>2249.728</v>
      </c>
      <c r="AW219" s="38">
        <f t="shared" si="158"/>
        <v>2249.728</v>
      </c>
      <c r="AX219" s="38">
        <f t="shared" si="158"/>
        <v>2249.728</v>
      </c>
      <c r="AY219" s="38">
        <f t="shared" si="158"/>
        <v>2249.728</v>
      </c>
      <c r="AZ219" s="38">
        <f t="shared" si="158"/>
        <v>2249.728</v>
      </c>
      <c r="BA219" s="38">
        <f t="shared" si="158"/>
        <v>2249.728</v>
      </c>
      <c r="BB219" s="38">
        <f t="shared" si="158"/>
        <v>2249.728</v>
      </c>
      <c r="BC219" s="38">
        <f t="shared" si="158"/>
        <v>2249.728</v>
      </c>
      <c r="BD219" s="38">
        <f t="shared" si="164"/>
        <v>2000</v>
      </c>
      <c r="BE219" s="38">
        <f t="shared" si="164"/>
        <v>2000</v>
      </c>
      <c r="BF219" s="38">
        <f t="shared" si="164"/>
        <v>2000</v>
      </c>
      <c r="BG219" s="38">
        <f t="shared" si="164"/>
        <v>2000</v>
      </c>
      <c r="BH219" s="38">
        <f t="shared" si="164"/>
        <v>2000</v>
      </c>
      <c r="BI219" s="38">
        <f t="shared" si="164"/>
        <v>2000</v>
      </c>
      <c r="BJ219" s="38">
        <f t="shared" si="164"/>
        <v>2000</v>
      </c>
      <c r="BK219" s="38">
        <f t="shared" si="164"/>
        <v>2000</v>
      </c>
      <c r="BL219" s="38">
        <f t="shared" si="164"/>
        <v>2000</v>
      </c>
      <c r="BM219" s="38">
        <f t="shared" si="164"/>
        <v>2000</v>
      </c>
      <c r="BN219" s="38">
        <f t="shared" si="164"/>
        <v>2000</v>
      </c>
      <c r="BO219" s="38">
        <f t="shared" si="164"/>
        <v>2000</v>
      </c>
    </row>
    <row r="220" spans="1:67" ht="12.75">
      <c r="A220" t="s">
        <v>163</v>
      </c>
      <c r="B220" s="70">
        <v>5000</v>
      </c>
      <c r="C220" s="188"/>
      <c r="D220" s="188"/>
      <c r="E220" s="188"/>
      <c r="F220" s="12"/>
      <c r="G220" s="1"/>
      <c r="H220" s="38">
        <f t="shared" si="163"/>
        <v>5000</v>
      </c>
      <c r="I220" s="38">
        <f t="shared" si="163"/>
        <v>5000</v>
      </c>
      <c r="J220" s="38">
        <f t="shared" si="163"/>
        <v>5000</v>
      </c>
      <c r="K220" s="38">
        <f t="shared" si="163"/>
        <v>5000</v>
      </c>
      <c r="L220" s="38">
        <f t="shared" si="163"/>
        <v>5000</v>
      </c>
      <c r="M220" s="38">
        <f t="shared" si="163"/>
        <v>5000</v>
      </c>
      <c r="N220" s="38">
        <f t="shared" si="163"/>
        <v>5000</v>
      </c>
      <c r="O220" s="38">
        <f t="shared" si="163"/>
        <v>5000</v>
      </c>
      <c r="P220" s="38">
        <f t="shared" si="163"/>
        <v>5000</v>
      </c>
      <c r="Q220" s="38">
        <f t="shared" si="163"/>
        <v>5000</v>
      </c>
      <c r="R220" s="38">
        <f t="shared" si="163"/>
        <v>5000</v>
      </c>
      <c r="S220" s="38">
        <f t="shared" si="163"/>
        <v>5000</v>
      </c>
      <c r="T220" s="38">
        <f t="shared" si="156"/>
        <v>5200</v>
      </c>
      <c r="U220" s="38">
        <f t="shared" si="156"/>
        <v>5200</v>
      </c>
      <c r="V220" s="38">
        <f t="shared" si="156"/>
        <v>5200</v>
      </c>
      <c r="W220" s="38">
        <f t="shared" si="156"/>
        <v>5200</v>
      </c>
      <c r="X220" s="38">
        <f t="shared" si="156"/>
        <v>5200</v>
      </c>
      <c r="Y220" s="38">
        <f t="shared" si="156"/>
        <v>5200</v>
      </c>
      <c r="Z220" s="38">
        <f t="shared" si="156"/>
        <v>5200</v>
      </c>
      <c r="AA220" s="38">
        <f t="shared" si="156"/>
        <v>5200</v>
      </c>
      <c r="AB220" s="38">
        <f t="shared" si="156"/>
        <v>5200</v>
      </c>
      <c r="AC220" s="38">
        <f t="shared" si="156"/>
        <v>5200</v>
      </c>
      <c r="AD220" s="38">
        <f t="shared" si="156"/>
        <v>5200</v>
      </c>
      <c r="AE220" s="38">
        <f t="shared" si="156"/>
        <v>5200</v>
      </c>
      <c r="AF220" s="38">
        <f t="shared" si="157"/>
        <v>5408.000000000001</v>
      </c>
      <c r="AG220" s="38">
        <f t="shared" si="157"/>
        <v>5408.000000000001</v>
      </c>
      <c r="AH220" s="38">
        <f t="shared" si="157"/>
        <v>5408.000000000001</v>
      </c>
      <c r="AI220" s="38">
        <f t="shared" si="157"/>
        <v>5408.000000000001</v>
      </c>
      <c r="AJ220" s="38">
        <f t="shared" si="157"/>
        <v>5408.000000000001</v>
      </c>
      <c r="AK220" s="38">
        <f t="shared" si="157"/>
        <v>5408.000000000001</v>
      </c>
      <c r="AL220" s="38">
        <f t="shared" si="157"/>
        <v>5408.000000000001</v>
      </c>
      <c r="AM220" s="38">
        <f t="shared" si="157"/>
        <v>5408.000000000001</v>
      </c>
      <c r="AN220" s="38">
        <f t="shared" si="157"/>
        <v>5408.000000000001</v>
      </c>
      <c r="AO220" s="38">
        <f t="shared" si="157"/>
        <v>5408.000000000001</v>
      </c>
      <c r="AP220" s="38">
        <f t="shared" si="157"/>
        <v>5408.000000000001</v>
      </c>
      <c r="AQ220" s="38">
        <f t="shared" si="157"/>
        <v>5408.000000000001</v>
      </c>
      <c r="AR220" s="38">
        <f t="shared" si="158"/>
        <v>5624.320000000001</v>
      </c>
      <c r="AS220" s="38">
        <f t="shared" si="158"/>
        <v>5624.320000000001</v>
      </c>
      <c r="AT220" s="38">
        <f t="shared" si="158"/>
        <v>5624.320000000001</v>
      </c>
      <c r="AU220" s="38">
        <f t="shared" si="158"/>
        <v>5624.320000000001</v>
      </c>
      <c r="AV220" s="38">
        <f t="shared" si="158"/>
        <v>5624.320000000001</v>
      </c>
      <c r="AW220" s="38">
        <f t="shared" si="158"/>
        <v>5624.320000000001</v>
      </c>
      <c r="AX220" s="38">
        <f t="shared" si="158"/>
        <v>5624.320000000001</v>
      </c>
      <c r="AY220" s="38">
        <f t="shared" si="158"/>
        <v>5624.320000000001</v>
      </c>
      <c r="AZ220" s="38">
        <f t="shared" si="158"/>
        <v>5624.320000000001</v>
      </c>
      <c r="BA220" s="38">
        <f t="shared" si="158"/>
        <v>5624.320000000001</v>
      </c>
      <c r="BB220" s="38">
        <f t="shared" si="158"/>
        <v>5624.320000000001</v>
      </c>
      <c r="BC220" s="38">
        <f t="shared" si="158"/>
        <v>5624.320000000001</v>
      </c>
      <c r="BD220" s="38">
        <f t="shared" si="164"/>
        <v>5000</v>
      </c>
      <c r="BE220" s="38">
        <f t="shared" si="164"/>
        <v>5000</v>
      </c>
      <c r="BF220" s="38">
        <f t="shared" si="164"/>
        <v>5000</v>
      </c>
      <c r="BG220" s="38">
        <f t="shared" si="164"/>
        <v>5000</v>
      </c>
      <c r="BH220" s="38">
        <f t="shared" si="164"/>
        <v>5000</v>
      </c>
      <c r="BI220" s="38">
        <f t="shared" si="164"/>
        <v>5000</v>
      </c>
      <c r="BJ220" s="38">
        <f t="shared" si="164"/>
        <v>5000</v>
      </c>
      <c r="BK220" s="38">
        <f t="shared" si="164"/>
        <v>5000</v>
      </c>
      <c r="BL220" s="38">
        <f t="shared" si="164"/>
        <v>5000</v>
      </c>
      <c r="BM220" s="38">
        <f t="shared" si="164"/>
        <v>5000</v>
      </c>
      <c r="BN220" s="38">
        <f t="shared" si="164"/>
        <v>5000</v>
      </c>
      <c r="BO220" s="38">
        <f t="shared" si="164"/>
        <v>5000</v>
      </c>
    </row>
    <row r="221" spans="1:67" ht="12.75">
      <c r="A221" t="s">
        <v>31</v>
      </c>
      <c r="B221" s="70">
        <v>2500</v>
      </c>
      <c r="C221" s="188"/>
      <c r="D221" s="188"/>
      <c r="E221" s="188"/>
      <c r="F221" s="12"/>
      <c r="G221" s="1"/>
      <c r="H221" s="69">
        <f t="shared" si="163"/>
        <v>2500</v>
      </c>
      <c r="I221" s="69">
        <f t="shared" si="163"/>
        <v>2500</v>
      </c>
      <c r="J221" s="69">
        <f t="shared" si="163"/>
        <v>2500</v>
      </c>
      <c r="K221" s="69">
        <f t="shared" si="163"/>
        <v>2500</v>
      </c>
      <c r="L221" s="69">
        <f t="shared" si="163"/>
        <v>2500</v>
      </c>
      <c r="M221" s="69">
        <f t="shared" si="163"/>
        <v>2500</v>
      </c>
      <c r="N221" s="69">
        <f t="shared" si="163"/>
        <v>2500</v>
      </c>
      <c r="O221" s="69">
        <f t="shared" si="163"/>
        <v>2500</v>
      </c>
      <c r="P221" s="69">
        <f t="shared" si="163"/>
        <v>2500</v>
      </c>
      <c r="Q221" s="69">
        <f t="shared" si="163"/>
        <v>2500</v>
      </c>
      <c r="R221" s="69">
        <f t="shared" si="163"/>
        <v>2500</v>
      </c>
      <c r="S221" s="69">
        <f t="shared" si="163"/>
        <v>2500</v>
      </c>
      <c r="T221" s="38">
        <f t="shared" si="156"/>
        <v>2600</v>
      </c>
      <c r="U221" s="38">
        <f t="shared" si="156"/>
        <v>2600</v>
      </c>
      <c r="V221" s="38">
        <f t="shared" si="156"/>
        <v>2600</v>
      </c>
      <c r="W221" s="38">
        <f t="shared" si="156"/>
        <v>2600</v>
      </c>
      <c r="X221" s="38">
        <f t="shared" si="156"/>
        <v>2600</v>
      </c>
      <c r="Y221" s="38">
        <f t="shared" si="156"/>
        <v>2600</v>
      </c>
      <c r="Z221" s="38">
        <f t="shared" si="156"/>
        <v>2600</v>
      </c>
      <c r="AA221" s="38">
        <f t="shared" si="156"/>
        <v>2600</v>
      </c>
      <c r="AB221" s="38">
        <f t="shared" si="156"/>
        <v>2600</v>
      </c>
      <c r="AC221" s="38">
        <f t="shared" si="156"/>
        <v>2600</v>
      </c>
      <c r="AD221" s="38">
        <f t="shared" si="156"/>
        <v>2600</v>
      </c>
      <c r="AE221" s="38">
        <f t="shared" si="156"/>
        <v>2600</v>
      </c>
      <c r="AF221" s="38">
        <f t="shared" si="157"/>
        <v>2704.0000000000005</v>
      </c>
      <c r="AG221" s="38">
        <f t="shared" si="157"/>
        <v>2704.0000000000005</v>
      </c>
      <c r="AH221" s="38">
        <f t="shared" si="157"/>
        <v>2704.0000000000005</v>
      </c>
      <c r="AI221" s="38">
        <f t="shared" si="157"/>
        <v>2704.0000000000005</v>
      </c>
      <c r="AJ221" s="38">
        <f t="shared" si="157"/>
        <v>2704.0000000000005</v>
      </c>
      <c r="AK221" s="38">
        <f t="shared" si="157"/>
        <v>2704.0000000000005</v>
      </c>
      <c r="AL221" s="38">
        <f t="shared" si="157"/>
        <v>2704.0000000000005</v>
      </c>
      <c r="AM221" s="38">
        <f t="shared" si="157"/>
        <v>2704.0000000000005</v>
      </c>
      <c r="AN221" s="38">
        <f t="shared" si="157"/>
        <v>2704.0000000000005</v>
      </c>
      <c r="AO221" s="38">
        <f t="shared" si="157"/>
        <v>2704.0000000000005</v>
      </c>
      <c r="AP221" s="38">
        <f t="shared" si="157"/>
        <v>2704.0000000000005</v>
      </c>
      <c r="AQ221" s="38">
        <f t="shared" si="157"/>
        <v>2704.0000000000005</v>
      </c>
      <c r="AR221" s="38">
        <f t="shared" si="158"/>
        <v>2812.1600000000003</v>
      </c>
      <c r="AS221" s="38">
        <f t="shared" si="158"/>
        <v>2812.1600000000003</v>
      </c>
      <c r="AT221" s="38">
        <f t="shared" si="158"/>
        <v>2812.1600000000003</v>
      </c>
      <c r="AU221" s="38">
        <f t="shared" si="158"/>
        <v>2812.1600000000003</v>
      </c>
      <c r="AV221" s="38">
        <f t="shared" si="158"/>
        <v>2812.1600000000003</v>
      </c>
      <c r="AW221" s="38">
        <f t="shared" si="158"/>
        <v>2812.1600000000003</v>
      </c>
      <c r="AX221" s="38">
        <f t="shared" si="158"/>
        <v>2812.1600000000003</v>
      </c>
      <c r="AY221" s="38">
        <f t="shared" si="158"/>
        <v>2812.1600000000003</v>
      </c>
      <c r="AZ221" s="38">
        <f t="shared" si="158"/>
        <v>2812.1600000000003</v>
      </c>
      <c r="BA221" s="38">
        <f t="shared" si="158"/>
        <v>2812.1600000000003</v>
      </c>
      <c r="BB221" s="38">
        <f t="shared" si="158"/>
        <v>2812.1600000000003</v>
      </c>
      <c r="BC221" s="38">
        <f t="shared" si="158"/>
        <v>2812.1600000000003</v>
      </c>
      <c r="BD221" s="38">
        <f t="shared" si="164"/>
        <v>2500</v>
      </c>
      <c r="BE221" s="38">
        <f t="shared" si="164"/>
        <v>2500</v>
      </c>
      <c r="BF221" s="38">
        <f t="shared" si="164"/>
        <v>2500</v>
      </c>
      <c r="BG221" s="38">
        <f t="shared" si="164"/>
        <v>2500</v>
      </c>
      <c r="BH221" s="38">
        <f t="shared" si="164"/>
        <v>2500</v>
      </c>
      <c r="BI221" s="38">
        <f t="shared" si="164"/>
        <v>2500</v>
      </c>
      <c r="BJ221" s="38">
        <f t="shared" si="164"/>
        <v>2500</v>
      </c>
      <c r="BK221" s="38">
        <f t="shared" si="164"/>
        <v>2500</v>
      </c>
      <c r="BL221" s="38">
        <f t="shared" si="164"/>
        <v>2500</v>
      </c>
      <c r="BM221" s="38">
        <f t="shared" si="164"/>
        <v>2500</v>
      </c>
      <c r="BN221" s="38">
        <f t="shared" si="164"/>
        <v>2500</v>
      </c>
      <c r="BO221" s="38">
        <f t="shared" si="164"/>
        <v>2500</v>
      </c>
    </row>
    <row r="222" spans="1:67" ht="13.5" thickBot="1">
      <c r="A222" t="s">
        <v>164</v>
      </c>
      <c r="B222" s="213"/>
      <c r="C222" s="188"/>
      <c r="D222" s="188"/>
      <c r="E222" s="188"/>
      <c r="F222" s="12"/>
      <c r="G222" s="1"/>
      <c r="H222" s="30">
        <f>SUM(H217:H221)</f>
        <v>7800</v>
      </c>
      <c r="I222" s="30">
        <f aca="true" t="shared" si="165" ref="I222:AE222">SUM(I217:I221)</f>
        <v>8300</v>
      </c>
      <c r="J222" s="30">
        <f t="shared" si="165"/>
        <v>11500</v>
      </c>
      <c r="K222" s="30">
        <f t="shared" si="165"/>
        <v>12100</v>
      </c>
      <c r="L222" s="30">
        <f t="shared" si="165"/>
        <v>12500</v>
      </c>
      <c r="M222" s="30">
        <f t="shared" si="165"/>
        <v>12600</v>
      </c>
      <c r="N222" s="30">
        <f t="shared" si="165"/>
        <v>12600</v>
      </c>
      <c r="O222" s="30">
        <f t="shared" si="165"/>
        <v>12900</v>
      </c>
      <c r="P222" s="30">
        <f t="shared" si="165"/>
        <v>12900</v>
      </c>
      <c r="Q222" s="30">
        <f t="shared" si="165"/>
        <v>12900</v>
      </c>
      <c r="R222" s="30">
        <f t="shared" si="165"/>
        <v>13200</v>
      </c>
      <c r="S222" s="30">
        <f t="shared" si="165"/>
        <v>13200</v>
      </c>
      <c r="T222" s="30">
        <f t="shared" si="165"/>
        <v>13596</v>
      </c>
      <c r="U222" s="30">
        <f t="shared" si="165"/>
        <v>13596</v>
      </c>
      <c r="V222" s="30">
        <f t="shared" si="165"/>
        <v>13596</v>
      </c>
      <c r="W222" s="30">
        <f t="shared" si="165"/>
        <v>13596</v>
      </c>
      <c r="X222" s="30">
        <f t="shared" si="165"/>
        <v>13596</v>
      </c>
      <c r="Y222" s="30">
        <f t="shared" si="165"/>
        <v>13696</v>
      </c>
      <c r="Z222" s="30">
        <f t="shared" si="165"/>
        <v>13696</v>
      </c>
      <c r="AA222" s="30">
        <f t="shared" si="165"/>
        <v>13696</v>
      </c>
      <c r="AB222" s="30">
        <f t="shared" si="165"/>
        <v>13696</v>
      </c>
      <c r="AC222" s="30">
        <f t="shared" si="165"/>
        <v>13696</v>
      </c>
      <c r="AD222" s="30">
        <f t="shared" si="165"/>
        <v>13696</v>
      </c>
      <c r="AE222" s="30">
        <f t="shared" si="165"/>
        <v>13696</v>
      </c>
      <c r="AF222" s="30">
        <f aca="true" t="shared" si="166" ref="AF222:BO222">SUM(AF217:AF221)</f>
        <v>14107.84</v>
      </c>
      <c r="AG222" s="30">
        <f t="shared" si="166"/>
        <v>14107.84</v>
      </c>
      <c r="AH222" s="30">
        <f t="shared" si="166"/>
        <v>14107.84</v>
      </c>
      <c r="AI222" s="30">
        <f t="shared" si="166"/>
        <v>14107.84</v>
      </c>
      <c r="AJ222" s="30">
        <f t="shared" si="166"/>
        <v>14107.84</v>
      </c>
      <c r="AK222" s="30">
        <f t="shared" si="166"/>
        <v>14207.84</v>
      </c>
      <c r="AL222" s="30">
        <f t="shared" si="166"/>
        <v>14207.84</v>
      </c>
      <c r="AM222" s="30">
        <f t="shared" si="166"/>
        <v>14207.84</v>
      </c>
      <c r="AN222" s="30">
        <f t="shared" si="166"/>
        <v>14207.84</v>
      </c>
      <c r="AO222" s="30">
        <f t="shared" si="166"/>
        <v>14207.84</v>
      </c>
      <c r="AP222" s="30">
        <f t="shared" si="166"/>
        <v>14207.84</v>
      </c>
      <c r="AQ222" s="30">
        <f t="shared" si="166"/>
        <v>14207.84</v>
      </c>
      <c r="AR222" s="30">
        <f t="shared" si="166"/>
        <v>14636.153600000001</v>
      </c>
      <c r="AS222" s="30">
        <f t="shared" si="166"/>
        <v>14636.153600000001</v>
      </c>
      <c r="AT222" s="30">
        <f t="shared" si="166"/>
        <v>14636.153600000001</v>
      </c>
      <c r="AU222" s="30">
        <f t="shared" si="166"/>
        <v>14636.153600000001</v>
      </c>
      <c r="AV222" s="30">
        <f t="shared" si="166"/>
        <v>14636.153600000001</v>
      </c>
      <c r="AW222" s="30">
        <f t="shared" si="166"/>
        <v>14636.153600000001</v>
      </c>
      <c r="AX222" s="30">
        <f t="shared" si="166"/>
        <v>14636.153600000001</v>
      </c>
      <c r="AY222" s="30">
        <f t="shared" si="166"/>
        <v>14636.153600000001</v>
      </c>
      <c r="AZ222" s="30">
        <f t="shared" si="166"/>
        <v>14636.153600000001</v>
      </c>
      <c r="BA222" s="30">
        <f t="shared" si="166"/>
        <v>14636.153600000001</v>
      </c>
      <c r="BB222" s="30">
        <f t="shared" si="166"/>
        <v>14636.153600000001</v>
      </c>
      <c r="BC222" s="30">
        <f t="shared" si="166"/>
        <v>14636.153600000001</v>
      </c>
      <c r="BD222" s="30">
        <f t="shared" si="166"/>
        <v>13400</v>
      </c>
      <c r="BE222" s="30">
        <f t="shared" si="166"/>
        <v>13400</v>
      </c>
      <c r="BF222" s="30">
        <f t="shared" si="166"/>
        <v>13400</v>
      </c>
      <c r="BG222" s="30">
        <f t="shared" si="166"/>
        <v>13400</v>
      </c>
      <c r="BH222" s="30">
        <f t="shared" si="166"/>
        <v>13400</v>
      </c>
      <c r="BI222" s="30">
        <f t="shared" si="166"/>
        <v>13400</v>
      </c>
      <c r="BJ222" s="30">
        <f t="shared" si="166"/>
        <v>13400</v>
      </c>
      <c r="BK222" s="30">
        <f t="shared" si="166"/>
        <v>13400</v>
      </c>
      <c r="BL222" s="30">
        <f t="shared" si="166"/>
        <v>13400</v>
      </c>
      <c r="BM222" s="30">
        <f t="shared" si="166"/>
        <v>13400</v>
      </c>
      <c r="BN222" s="30">
        <f t="shared" si="166"/>
        <v>13400</v>
      </c>
      <c r="BO222" s="30">
        <f t="shared" si="166"/>
        <v>13400</v>
      </c>
    </row>
    <row r="223" spans="1:67" ht="13.5" thickTop="1">
      <c r="A223" t="s">
        <v>134</v>
      </c>
      <c r="B223" s="153">
        <v>0.04</v>
      </c>
      <c r="C223" s="188"/>
      <c r="D223" s="188"/>
      <c r="E223" s="188"/>
      <c r="F223" s="12"/>
      <c r="G223" s="1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</row>
    <row r="224" ht="12.75">
      <c r="H224" s="28"/>
    </row>
    <row r="225" spans="1:67" ht="12.75">
      <c r="A225" t="s">
        <v>41</v>
      </c>
      <c r="H225" s="28">
        <f aca="true" t="shared" si="167" ref="H225:AE225">H78+H84+H90+H96</f>
        <v>22500</v>
      </c>
      <c r="I225" s="28">
        <f t="shared" si="167"/>
        <v>52583.33333333333</v>
      </c>
      <c r="J225" s="28">
        <f t="shared" si="167"/>
        <v>90250</v>
      </c>
      <c r="K225" s="28">
        <f t="shared" si="167"/>
        <v>115750</v>
      </c>
      <c r="L225" s="28">
        <f t="shared" si="167"/>
        <v>127833.33333333334</v>
      </c>
      <c r="M225" s="28">
        <f t="shared" si="167"/>
        <v>130000</v>
      </c>
      <c r="N225" s="28">
        <f t="shared" si="167"/>
        <v>130000</v>
      </c>
      <c r="O225" s="28">
        <f t="shared" si="167"/>
        <v>141333.33333333334</v>
      </c>
      <c r="P225" s="28">
        <f t="shared" si="167"/>
        <v>141333.33333333334</v>
      </c>
      <c r="Q225" s="28">
        <f t="shared" si="167"/>
        <v>141333.33333333334</v>
      </c>
      <c r="R225" s="28">
        <f t="shared" si="167"/>
        <v>152666.66666666666</v>
      </c>
      <c r="S225" s="28">
        <f t="shared" si="167"/>
        <v>372016.6666666666</v>
      </c>
      <c r="T225" s="28">
        <f t="shared" si="167"/>
        <v>159536.66666666666</v>
      </c>
      <c r="U225" s="28">
        <f t="shared" si="167"/>
        <v>159536.66666666666</v>
      </c>
      <c r="V225" s="28">
        <f t="shared" si="167"/>
        <v>159536.66666666666</v>
      </c>
      <c r="W225" s="28">
        <f t="shared" si="167"/>
        <v>159536.66666666666</v>
      </c>
      <c r="X225" s="28">
        <f t="shared" si="167"/>
        <v>159536.66666666666</v>
      </c>
      <c r="Y225" s="28">
        <f t="shared" si="167"/>
        <v>163020</v>
      </c>
      <c r="Z225" s="28">
        <f t="shared" si="167"/>
        <v>163020</v>
      </c>
      <c r="AA225" s="28">
        <f t="shared" si="167"/>
        <v>163020</v>
      </c>
      <c r="AB225" s="28">
        <f t="shared" si="167"/>
        <v>163020</v>
      </c>
      <c r="AC225" s="28">
        <f t="shared" si="167"/>
        <v>163020</v>
      </c>
      <c r="AD225" s="28">
        <f t="shared" si="167"/>
        <v>163020</v>
      </c>
      <c r="AE225" s="28">
        <f t="shared" si="167"/>
        <v>382370</v>
      </c>
      <c r="AF225" s="28">
        <f aca="true" t="shared" si="168" ref="AF225:BO225">AF78+AF84+AF90+AF96</f>
        <v>170355.89999999997</v>
      </c>
      <c r="AG225" s="28">
        <f t="shared" si="168"/>
        <v>170355.89999999997</v>
      </c>
      <c r="AH225" s="28">
        <f t="shared" si="168"/>
        <v>170355.89999999997</v>
      </c>
      <c r="AI225" s="28">
        <f t="shared" si="168"/>
        <v>170355.89999999997</v>
      </c>
      <c r="AJ225" s="28">
        <f t="shared" si="168"/>
        <v>170355.89999999997</v>
      </c>
      <c r="AK225" s="28">
        <f t="shared" si="168"/>
        <v>173995.9833333333</v>
      </c>
      <c r="AL225" s="28">
        <f t="shared" si="168"/>
        <v>173995.9833333333</v>
      </c>
      <c r="AM225" s="28">
        <f t="shared" si="168"/>
        <v>173995.9833333333</v>
      </c>
      <c r="AN225" s="28">
        <f t="shared" si="168"/>
        <v>173995.9833333333</v>
      </c>
      <c r="AO225" s="28">
        <f t="shared" si="168"/>
        <v>173995.9833333333</v>
      </c>
      <c r="AP225" s="28">
        <f t="shared" si="168"/>
        <v>173995.9833333333</v>
      </c>
      <c r="AQ225" s="28">
        <f t="shared" si="168"/>
        <v>393345.98333333334</v>
      </c>
      <c r="AR225" s="28">
        <f t="shared" si="168"/>
        <v>181825.8025833333</v>
      </c>
      <c r="AS225" s="28">
        <f t="shared" si="168"/>
        <v>181825.8025833333</v>
      </c>
      <c r="AT225" s="28">
        <f t="shared" si="168"/>
        <v>181825.8025833333</v>
      </c>
      <c r="AU225" s="28">
        <f t="shared" si="168"/>
        <v>181825.8025833333</v>
      </c>
      <c r="AV225" s="28">
        <f t="shared" si="168"/>
        <v>181825.8025833333</v>
      </c>
      <c r="AW225" s="28">
        <f t="shared" si="168"/>
        <v>181825.8025833333</v>
      </c>
      <c r="AX225" s="28">
        <f t="shared" si="168"/>
        <v>181825.8025833333</v>
      </c>
      <c r="AY225" s="28">
        <f t="shared" si="168"/>
        <v>181825.8025833333</v>
      </c>
      <c r="AZ225" s="28">
        <f t="shared" si="168"/>
        <v>181825.8025833333</v>
      </c>
      <c r="BA225" s="28">
        <f t="shared" si="168"/>
        <v>181825.8025833333</v>
      </c>
      <c r="BB225" s="28">
        <f t="shared" si="168"/>
        <v>181825.8025833333</v>
      </c>
      <c r="BC225" s="28">
        <f t="shared" si="168"/>
        <v>401175.80258333334</v>
      </c>
      <c r="BD225" s="28">
        <f t="shared" si="168"/>
        <v>190007.96369958323</v>
      </c>
      <c r="BE225" s="28">
        <f t="shared" si="168"/>
        <v>190007.96369958323</v>
      </c>
      <c r="BF225" s="28">
        <f t="shared" si="168"/>
        <v>190007.96369958323</v>
      </c>
      <c r="BG225" s="28">
        <f t="shared" si="168"/>
        <v>190007.96369958323</v>
      </c>
      <c r="BH225" s="28">
        <f t="shared" si="168"/>
        <v>190007.96369958323</v>
      </c>
      <c r="BI225" s="28">
        <f t="shared" si="168"/>
        <v>190007.96369958323</v>
      </c>
      <c r="BJ225" s="28">
        <f t="shared" si="168"/>
        <v>190007.96369958323</v>
      </c>
      <c r="BK225" s="28">
        <f t="shared" si="168"/>
        <v>190007.96369958323</v>
      </c>
      <c r="BL225" s="28">
        <f t="shared" si="168"/>
        <v>190007.96369958323</v>
      </c>
      <c r="BM225" s="28">
        <f t="shared" si="168"/>
        <v>190007.96369958323</v>
      </c>
      <c r="BN225" s="28">
        <f t="shared" si="168"/>
        <v>190007.96369958323</v>
      </c>
      <c r="BO225" s="28">
        <f t="shared" si="168"/>
        <v>409357.9636995833</v>
      </c>
    </row>
    <row r="226" spans="1:67" ht="12.75" hidden="1">
      <c r="A226" t="s">
        <v>42</v>
      </c>
      <c r="H226" t="b">
        <f aca="true" t="shared" si="169" ref="H226:AM226">H225=H60</f>
        <v>1</v>
      </c>
      <c r="I226" t="b">
        <f t="shared" si="169"/>
        <v>1</v>
      </c>
      <c r="J226" t="b">
        <f t="shared" si="169"/>
        <v>1</v>
      </c>
      <c r="K226" t="b">
        <f t="shared" si="169"/>
        <v>1</v>
      </c>
      <c r="L226" t="b">
        <f t="shared" si="169"/>
        <v>1</v>
      </c>
      <c r="M226" t="b">
        <f t="shared" si="169"/>
        <v>1</v>
      </c>
      <c r="N226" t="b">
        <f t="shared" si="169"/>
        <v>1</v>
      </c>
      <c r="O226" t="b">
        <f t="shared" si="169"/>
        <v>1</v>
      </c>
      <c r="P226" t="b">
        <f t="shared" si="169"/>
        <v>1</v>
      </c>
      <c r="Q226" t="b">
        <f t="shared" si="169"/>
        <v>1</v>
      </c>
      <c r="R226" t="b">
        <f t="shared" si="169"/>
        <v>1</v>
      </c>
      <c r="S226" t="b">
        <f t="shared" si="169"/>
        <v>1</v>
      </c>
      <c r="T226" t="b">
        <f t="shared" si="169"/>
        <v>1</v>
      </c>
      <c r="U226" t="b">
        <f t="shared" si="169"/>
        <v>1</v>
      </c>
      <c r="V226" t="b">
        <f t="shared" si="169"/>
        <v>1</v>
      </c>
      <c r="W226" t="b">
        <f t="shared" si="169"/>
        <v>1</v>
      </c>
      <c r="X226" t="b">
        <f t="shared" si="169"/>
        <v>1</v>
      </c>
      <c r="Y226" t="b">
        <f t="shared" si="169"/>
        <v>1</v>
      </c>
      <c r="Z226" t="b">
        <f t="shared" si="169"/>
        <v>1</v>
      </c>
      <c r="AA226" t="b">
        <f t="shared" si="169"/>
        <v>1</v>
      </c>
      <c r="AB226" t="b">
        <f t="shared" si="169"/>
        <v>1</v>
      </c>
      <c r="AC226" t="b">
        <f t="shared" si="169"/>
        <v>1</v>
      </c>
      <c r="AD226" t="b">
        <f t="shared" si="169"/>
        <v>1</v>
      </c>
      <c r="AE226" t="b">
        <f t="shared" si="169"/>
        <v>1</v>
      </c>
      <c r="AF226" t="b">
        <f t="shared" si="169"/>
        <v>1</v>
      </c>
      <c r="AG226" t="b">
        <f t="shared" si="169"/>
        <v>1</v>
      </c>
      <c r="AH226" t="b">
        <f t="shared" si="169"/>
        <v>1</v>
      </c>
      <c r="AI226" t="b">
        <f t="shared" si="169"/>
        <v>1</v>
      </c>
      <c r="AJ226" t="b">
        <f t="shared" si="169"/>
        <v>1</v>
      </c>
      <c r="AK226" t="b">
        <f t="shared" si="169"/>
        <v>1</v>
      </c>
      <c r="AL226" t="b">
        <f t="shared" si="169"/>
        <v>1</v>
      </c>
      <c r="AM226" t="b">
        <f t="shared" si="169"/>
        <v>1</v>
      </c>
      <c r="AN226" t="b">
        <f aca="true" t="shared" si="170" ref="AN226:BO226">AN225=AN60</f>
        <v>1</v>
      </c>
      <c r="AO226" t="b">
        <f t="shared" si="170"/>
        <v>1</v>
      </c>
      <c r="AP226" t="b">
        <f t="shared" si="170"/>
        <v>1</v>
      </c>
      <c r="AQ226" t="b">
        <f t="shared" si="170"/>
        <v>1</v>
      </c>
      <c r="AR226" t="b">
        <f t="shared" si="170"/>
        <v>1</v>
      </c>
      <c r="AS226" t="b">
        <f t="shared" si="170"/>
        <v>1</v>
      </c>
      <c r="AT226" t="b">
        <f t="shared" si="170"/>
        <v>1</v>
      </c>
      <c r="AU226" t="b">
        <f t="shared" si="170"/>
        <v>1</v>
      </c>
      <c r="AV226" t="b">
        <f t="shared" si="170"/>
        <v>1</v>
      </c>
      <c r="AW226" t="b">
        <f t="shared" si="170"/>
        <v>1</v>
      </c>
      <c r="AX226" t="b">
        <f t="shared" si="170"/>
        <v>1</v>
      </c>
      <c r="AY226" t="b">
        <f t="shared" si="170"/>
        <v>1</v>
      </c>
      <c r="AZ226" t="b">
        <f t="shared" si="170"/>
        <v>1</v>
      </c>
      <c r="BA226" t="b">
        <f t="shared" si="170"/>
        <v>1</v>
      </c>
      <c r="BB226" t="b">
        <f t="shared" si="170"/>
        <v>1</v>
      </c>
      <c r="BC226" t="b">
        <f t="shared" si="170"/>
        <v>1</v>
      </c>
      <c r="BD226" t="b">
        <f t="shared" si="170"/>
        <v>1</v>
      </c>
      <c r="BE226" t="b">
        <f t="shared" si="170"/>
        <v>1</v>
      </c>
      <c r="BF226" t="b">
        <f t="shared" si="170"/>
        <v>1</v>
      </c>
      <c r="BG226" t="b">
        <f t="shared" si="170"/>
        <v>1</v>
      </c>
      <c r="BH226" t="b">
        <f t="shared" si="170"/>
        <v>1</v>
      </c>
      <c r="BI226" t="b">
        <f t="shared" si="170"/>
        <v>1</v>
      </c>
      <c r="BJ226" t="b">
        <f t="shared" si="170"/>
        <v>1</v>
      </c>
      <c r="BK226" t="b">
        <f t="shared" si="170"/>
        <v>1</v>
      </c>
      <c r="BL226" t="b">
        <f t="shared" si="170"/>
        <v>1</v>
      </c>
      <c r="BM226" t="b">
        <f t="shared" si="170"/>
        <v>1</v>
      </c>
      <c r="BN226" t="b">
        <f t="shared" si="170"/>
        <v>1</v>
      </c>
      <c r="BO226" t="b">
        <f t="shared" si="170"/>
        <v>1</v>
      </c>
    </row>
    <row r="227" ht="12.75">
      <c r="K227" s="61"/>
    </row>
  </sheetData>
  <printOptions horizontalCentered="1"/>
  <pageMargins left="0.25" right="0.25" top="0.5" bottom="0.5" header="0.15" footer="0.15"/>
  <pageSetup fitToHeight="5" fitToWidth="0" horizontalDpi="600" verticalDpi="600" orientation="landscape" scale="41" r:id="rId1"/>
  <headerFooter alignWithMargins="0">
    <oddHeader>&amp;C&amp;20&amp;A</oddHeader>
    <oddFooter>&amp;L&amp;F&amp;A&amp;R&amp;P  -  &amp;N</oddFooter>
  </headerFooter>
  <rowBreaks count="2" manualBreakCount="2">
    <brk id="74" max="66" man="1"/>
    <brk id="153" max="66" man="1"/>
  </rowBreaks>
  <colBreaks count="4" manualBreakCount="4">
    <brk id="19" max="223" man="1"/>
    <brk id="31" max="223" man="1"/>
    <brk id="43" max="223" man="1"/>
    <brk id="55" max="2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NetSol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Kboland</dc:creator>
  <cp:keywords/>
  <dc:description/>
  <cp:lastModifiedBy>Scott Hemphill</cp:lastModifiedBy>
  <cp:lastPrinted>2000-10-02T02:55:26Z</cp:lastPrinted>
  <dcterms:created xsi:type="dcterms:W3CDTF">1998-12-03T18:04:57Z</dcterms:created>
  <dcterms:modified xsi:type="dcterms:W3CDTF">2000-10-02T03:07:34Z</dcterms:modified>
  <cp:category/>
  <cp:version/>
  <cp:contentType/>
  <cp:contentStatus/>
</cp:coreProperties>
</file>